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RITZA RODRIGUEZ\Documents\2022\ENTES DE CONTROL\CONGRESO\ANEXOS VF\"/>
    </mc:Choice>
  </mc:AlternateContent>
  <xr:revisionPtr revIDLastSave="0" documentId="13_ncr:1_{8E23C870-E84F-49FD-81E6-207FD0B49418}" xr6:coauthVersionLast="47" xr6:coauthVersionMax="47" xr10:uidLastSave="{00000000-0000-0000-0000-000000000000}"/>
  <bookViews>
    <workbookView xWindow="-120" yWindow="-120" windowWidth="20730" windowHeight="11160" activeTab="4" xr2:uid="{5F0CED19-7713-4BF0-BE94-DBFB4837EB90}"/>
  </bookViews>
  <sheets>
    <sheet name="PyG 2018" sheetId="3" r:id="rId1"/>
    <sheet name="PyG 2019" sheetId="1" r:id="rId2"/>
    <sheet name="PyG 2020" sheetId="8" r:id="rId3"/>
    <sheet name="PyG 2021" sheetId="7" r:id="rId4"/>
    <sheet name="PyG a Oct_2022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5" i="6" l="1"/>
  <c r="G13" i="6"/>
  <c r="G8" i="6" s="1"/>
  <c r="K14" i="6"/>
  <c r="M14" i="6"/>
  <c r="M10" i="6"/>
  <c r="K10" i="6"/>
  <c r="K18" i="7"/>
  <c r="M18" i="7"/>
  <c r="M17" i="7"/>
  <c r="K17" i="7"/>
  <c r="K15" i="7"/>
  <c r="I13" i="7"/>
  <c r="I8" i="7" s="1"/>
  <c r="M15" i="7"/>
  <c r="M10" i="7"/>
  <c r="I13" i="8"/>
  <c r="I8" i="8" s="1"/>
  <c r="G13" i="8"/>
  <c r="G8" i="8" s="1"/>
  <c r="M17" i="8"/>
  <c r="M16" i="8"/>
  <c r="K16" i="8"/>
  <c r="M15" i="8"/>
  <c r="K15" i="8"/>
  <c r="M10" i="8"/>
  <c r="I8" i="1"/>
  <c r="G8" i="1"/>
  <c r="M10" i="1"/>
  <c r="I8" i="3"/>
  <c r="G8" i="3"/>
  <c r="M15" i="3"/>
  <c r="K10" i="3"/>
  <c r="M10" i="3"/>
  <c r="M17" i="6" l="1"/>
  <c r="K17" i="6"/>
  <c r="M15" i="6"/>
  <c r="I13" i="6"/>
  <c r="K14" i="7"/>
  <c r="G13" i="7"/>
  <c r="M14" i="7"/>
  <c r="K10" i="7"/>
  <c r="K13" i="8"/>
  <c r="M13" i="8"/>
  <c r="K17" i="8"/>
  <c r="K10" i="8"/>
  <c r="M15" i="1"/>
  <c r="K15" i="1"/>
  <c r="K10" i="1"/>
  <c r="K15" i="3"/>
  <c r="M13" i="3"/>
  <c r="K13" i="3"/>
  <c r="K13" i="6" l="1"/>
  <c r="I8" i="6"/>
  <c r="M13" i="6"/>
  <c r="M13" i="7"/>
  <c r="G8" i="7"/>
  <c r="K13" i="7"/>
  <c r="M54" i="8" l="1"/>
  <c r="K54" i="8"/>
  <c r="M50" i="8"/>
  <c r="K50" i="8"/>
  <c r="M49" i="8"/>
  <c r="K49" i="8"/>
  <c r="I48" i="8"/>
  <c r="G48" i="8"/>
  <c r="M44" i="8"/>
  <c r="K44" i="8"/>
  <c r="M43" i="8"/>
  <c r="K43" i="8"/>
  <c r="M42" i="8"/>
  <c r="K42" i="8"/>
  <c r="M41" i="8"/>
  <c r="K41" i="8"/>
  <c r="M40" i="8"/>
  <c r="K40" i="8"/>
  <c r="M39" i="8"/>
  <c r="K39" i="8"/>
  <c r="M38" i="8"/>
  <c r="K38" i="8"/>
  <c r="M37" i="8"/>
  <c r="K37" i="8"/>
  <c r="M36" i="8"/>
  <c r="K36" i="8"/>
  <c r="M35" i="8"/>
  <c r="K35" i="8"/>
  <c r="M34" i="8"/>
  <c r="K34" i="8"/>
  <c r="M33" i="8"/>
  <c r="K33" i="8"/>
  <c r="M32" i="8"/>
  <c r="K32" i="8"/>
  <c r="M31" i="8"/>
  <c r="K31" i="8"/>
  <c r="I29" i="8"/>
  <c r="G29" i="8"/>
  <c r="M22" i="8"/>
  <c r="K22" i="8"/>
  <c r="M20" i="8"/>
  <c r="K20" i="8"/>
  <c r="M19" i="8"/>
  <c r="K19" i="8"/>
  <c r="M12" i="8"/>
  <c r="K12" i="8"/>
  <c r="M11" i="8"/>
  <c r="K11" i="8"/>
  <c r="M55" i="7"/>
  <c r="K55" i="7"/>
  <c r="M51" i="7"/>
  <c r="K51" i="7"/>
  <c r="M50" i="7"/>
  <c r="K50" i="7"/>
  <c r="I49" i="7"/>
  <c r="G49" i="7"/>
  <c r="M45" i="7"/>
  <c r="K45" i="7"/>
  <c r="M44" i="7"/>
  <c r="K44" i="7"/>
  <c r="M43" i="7"/>
  <c r="K43" i="7"/>
  <c r="M42" i="7"/>
  <c r="K42" i="7"/>
  <c r="M41" i="7"/>
  <c r="K41" i="7"/>
  <c r="M40" i="7"/>
  <c r="K40" i="7"/>
  <c r="M39" i="7"/>
  <c r="K39" i="7"/>
  <c r="M38" i="7"/>
  <c r="K38" i="7"/>
  <c r="M37" i="7"/>
  <c r="K37" i="7"/>
  <c r="M36" i="7"/>
  <c r="K36" i="7"/>
  <c r="M35" i="7"/>
  <c r="K35" i="7"/>
  <c r="M34" i="7"/>
  <c r="K34" i="7"/>
  <c r="M33" i="7"/>
  <c r="K33" i="7"/>
  <c r="M32" i="7"/>
  <c r="K32" i="7"/>
  <c r="I30" i="7"/>
  <c r="G30" i="7"/>
  <c r="K30" i="7" s="1"/>
  <c r="M23" i="7"/>
  <c r="K23" i="7"/>
  <c r="M21" i="7"/>
  <c r="K21" i="7"/>
  <c r="M20" i="7"/>
  <c r="K20" i="7"/>
  <c r="M16" i="7"/>
  <c r="K16" i="7"/>
  <c r="M12" i="7"/>
  <c r="K12" i="7"/>
  <c r="M11" i="7"/>
  <c r="K11" i="7"/>
  <c r="M49" i="7" l="1"/>
  <c r="I25" i="7"/>
  <c r="M30" i="7"/>
  <c r="M19" i="7"/>
  <c r="M14" i="8"/>
  <c r="K14" i="8"/>
  <c r="K29" i="8"/>
  <c r="M29" i="8"/>
  <c r="M18" i="8"/>
  <c r="M48" i="8"/>
  <c r="I26" i="8"/>
  <c r="K18" i="8"/>
  <c r="K48" i="8"/>
  <c r="K49" i="7"/>
  <c r="G25" i="7" l="1"/>
  <c r="K19" i="7"/>
  <c r="I27" i="7"/>
  <c r="I28" i="7" s="1"/>
  <c r="I24" i="8"/>
  <c r="K8" i="8"/>
  <c r="G24" i="8"/>
  <c r="G26" i="8"/>
  <c r="M8" i="8"/>
  <c r="I45" i="8"/>
  <c r="I27" i="8"/>
  <c r="G27" i="7" l="1"/>
  <c r="G46" i="7" s="1"/>
  <c r="I46" i="7"/>
  <c r="I47" i="7" s="1"/>
  <c r="K8" i="7"/>
  <c r="M8" i="7"/>
  <c r="I46" i="8"/>
  <c r="I52" i="8"/>
  <c r="I56" i="8" s="1"/>
  <c r="M26" i="8"/>
  <c r="G45" i="8"/>
  <c r="K26" i="8"/>
  <c r="K45" i="8" s="1"/>
  <c r="G27" i="8"/>
  <c r="I53" i="7"/>
  <c r="I57" i="7" s="1"/>
  <c r="I58" i="7" s="1"/>
  <c r="G28" i="7"/>
  <c r="K27" i="7" l="1"/>
  <c r="K46" i="7" s="1"/>
  <c r="M27" i="7"/>
  <c r="G46" i="8"/>
  <c r="M45" i="8"/>
  <c r="G52" i="8"/>
  <c r="I57" i="8"/>
  <c r="G53" i="7"/>
  <c r="G47" i="7"/>
  <c r="M46" i="7"/>
  <c r="M52" i="8" l="1"/>
  <c r="G56" i="8"/>
  <c r="K52" i="8"/>
  <c r="M53" i="7"/>
  <c r="G57" i="7"/>
  <c r="K53" i="7"/>
  <c r="G57" i="8" l="1"/>
  <c r="K56" i="8"/>
  <c r="M56" i="8"/>
  <c r="K57" i="7"/>
  <c r="G58" i="7"/>
  <c r="M57" i="7"/>
  <c r="I27" i="3" l="1"/>
  <c r="I49" i="6" l="1"/>
  <c r="I50" i="6"/>
  <c r="G49" i="6"/>
  <c r="M54" i="6" l="1"/>
  <c r="K54" i="6"/>
  <c r="M50" i="6"/>
  <c r="K50" i="6"/>
  <c r="M49" i="6"/>
  <c r="I48" i="6"/>
  <c r="G48" i="6"/>
  <c r="M44" i="6"/>
  <c r="K44" i="6"/>
  <c r="M43" i="6"/>
  <c r="K43" i="6"/>
  <c r="M42" i="6"/>
  <c r="K42" i="6"/>
  <c r="M41" i="6"/>
  <c r="K41" i="6"/>
  <c r="M40" i="6"/>
  <c r="K40" i="6"/>
  <c r="M39" i="6"/>
  <c r="K39" i="6"/>
  <c r="M38" i="6"/>
  <c r="K38" i="6"/>
  <c r="M37" i="6"/>
  <c r="K37" i="6"/>
  <c r="M36" i="6"/>
  <c r="K36" i="6"/>
  <c r="M35" i="6"/>
  <c r="K35" i="6"/>
  <c r="M34" i="6"/>
  <c r="K34" i="6"/>
  <c r="M33" i="6"/>
  <c r="K33" i="6"/>
  <c r="M32" i="6"/>
  <c r="K32" i="6"/>
  <c r="M31" i="6"/>
  <c r="K31" i="6"/>
  <c r="I29" i="6"/>
  <c r="G29" i="6"/>
  <c r="M22" i="6"/>
  <c r="K22" i="6"/>
  <c r="M20" i="6"/>
  <c r="K20" i="6"/>
  <c r="M19" i="6"/>
  <c r="K19" i="6"/>
  <c r="M12" i="6"/>
  <c r="K12" i="6"/>
  <c r="M11" i="6"/>
  <c r="K11" i="6"/>
  <c r="M52" i="3"/>
  <c r="K52" i="3"/>
  <c r="M48" i="3"/>
  <c r="K48" i="3"/>
  <c r="M47" i="3"/>
  <c r="K47" i="3"/>
  <c r="I46" i="3"/>
  <c r="G46" i="3"/>
  <c r="M42" i="3"/>
  <c r="K42" i="3"/>
  <c r="M41" i="3"/>
  <c r="K41" i="3"/>
  <c r="M40" i="3"/>
  <c r="K40" i="3"/>
  <c r="M39" i="3"/>
  <c r="K39" i="3"/>
  <c r="M38" i="3"/>
  <c r="K38" i="3"/>
  <c r="M37" i="3"/>
  <c r="K37" i="3"/>
  <c r="M36" i="3"/>
  <c r="K36" i="3"/>
  <c r="M35" i="3"/>
  <c r="K35" i="3"/>
  <c r="M34" i="3"/>
  <c r="K34" i="3"/>
  <c r="M33" i="3"/>
  <c r="K33" i="3"/>
  <c r="M32" i="3"/>
  <c r="K32" i="3"/>
  <c r="M31" i="3"/>
  <c r="K31" i="3"/>
  <c r="M30" i="3"/>
  <c r="K30" i="3"/>
  <c r="M29" i="3"/>
  <c r="K29" i="3"/>
  <c r="G27" i="3"/>
  <c r="M20" i="3"/>
  <c r="K20" i="3"/>
  <c r="M18" i="3"/>
  <c r="K18" i="3"/>
  <c r="M17" i="3"/>
  <c r="K17" i="3"/>
  <c r="M12" i="3"/>
  <c r="K12" i="3"/>
  <c r="M11" i="3"/>
  <c r="K11" i="3"/>
  <c r="M29" i="6" l="1"/>
  <c r="I24" i="6"/>
  <c r="M18" i="6"/>
  <c r="M48" i="6"/>
  <c r="M16" i="6"/>
  <c r="K18" i="6"/>
  <c r="K29" i="6"/>
  <c r="M46" i="3"/>
  <c r="M27" i="3"/>
  <c r="K27" i="3"/>
  <c r="K16" i="3"/>
  <c r="M14" i="3"/>
  <c r="M16" i="3"/>
  <c r="K14" i="3"/>
  <c r="K14" i="1"/>
  <c r="K16" i="6"/>
  <c r="K48" i="6"/>
  <c r="K46" i="3"/>
  <c r="M14" i="1"/>
  <c r="I26" i="6" l="1"/>
  <c r="I45" i="6" s="1"/>
  <c r="M8" i="6"/>
  <c r="K8" i="6"/>
  <c r="G24" i="6"/>
  <c r="G26" i="6"/>
  <c r="I22" i="3"/>
  <c r="I24" i="3"/>
  <c r="K20" i="1"/>
  <c r="M17" i="1"/>
  <c r="M52" i="1"/>
  <c r="K52" i="1"/>
  <c r="M48" i="1"/>
  <c r="K48" i="1"/>
  <c r="M47" i="1"/>
  <c r="K47" i="1"/>
  <c r="I46" i="1"/>
  <c r="G46" i="1"/>
  <c r="M42" i="1"/>
  <c r="K42" i="1"/>
  <c r="M41" i="1"/>
  <c r="K41" i="1"/>
  <c r="M40" i="1"/>
  <c r="K40" i="1"/>
  <c r="M39" i="1"/>
  <c r="K39" i="1"/>
  <c r="M38" i="1"/>
  <c r="K38" i="1"/>
  <c r="M37" i="1"/>
  <c r="K37" i="1"/>
  <c r="M36" i="1"/>
  <c r="K36" i="1"/>
  <c r="M35" i="1"/>
  <c r="K35" i="1"/>
  <c r="M34" i="1"/>
  <c r="K34" i="1"/>
  <c r="M33" i="1"/>
  <c r="K33" i="1"/>
  <c r="M32" i="1"/>
  <c r="K32" i="1"/>
  <c r="M31" i="1"/>
  <c r="K31" i="1"/>
  <c r="M30" i="1"/>
  <c r="K30" i="1"/>
  <c r="M29" i="1"/>
  <c r="K29" i="1"/>
  <c r="I27" i="1"/>
  <c r="G27" i="1"/>
  <c r="M20" i="1"/>
  <c r="M18" i="1"/>
  <c r="K18" i="1"/>
  <c r="M12" i="1"/>
  <c r="K12" i="1"/>
  <c r="M11" i="1"/>
  <c r="K11" i="1"/>
  <c r="M26" i="6" l="1"/>
  <c r="I27" i="6"/>
  <c r="K26" i="6"/>
  <c r="K45" i="6" s="1"/>
  <c r="G45" i="6"/>
  <c r="G46" i="6" s="1"/>
  <c r="G27" i="6"/>
  <c r="I46" i="6"/>
  <c r="I52" i="6"/>
  <c r="I56" i="6" s="1"/>
  <c r="I57" i="6" s="1"/>
  <c r="I43" i="3"/>
  <c r="I25" i="3"/>
  <c r="M8" i="3"/>
  <c r="G22" i="3"/>
  <c r="K8" i="3"/>
  <c r="G24" i="3"/>
  <c r="K17" i="1"/>
  <c r="M46" i="1"/>
  <c r="M27" i="1"/>
  <c r="K27" i="1"/>
  <c r="K46" i="1"/>
  <c r="G52" i="6" l="1"/>
  <c r="M45" i="6"/>
  <c r="M24" i="3"/>
  <c r="K24" i="3"/>
  <c r="K43" i="3" s="1"/>
  <c r="G43" i="3"/>
  <c r="G25" i="3"/>
  <c r="I44" i="3"/>
  <c r="I50" i="3"/>
  <c r="I54" i="3" s="1"/>
  <c r="M13" i="1"/>
  <c r="K13" i="1"/>
  <c r="K16" i="1"/>
  <c r="M16" i="1"/>
  <c r="I55" i="3" l="1"/>
  <c r="K52" i="6"/>
  <c r="G56" i="6"/>
  <c r="G57" i="6" s="1"/>
  <c r="M52" i="6"/>
  <c r="G44" i="3"/>
  <c r="M43" i="3"/>
  <c r="G50" i="3"/>
  <c r="I24" i="1"/>
  <c r="I43" i="1" s="1"/>
  <c r="I50" i="1" s="1"/>
  <c r="I54" i="1" s="1"/>
  <c r="K8" i="1"/>
  <c r="I22" i="1"/>
  <c r="G24" i="1"/>
  <c r="M8" i="1"/>
  <c r="G22" i="1"/>
  <c r="M56" i="6" l="1"/>
  <c r="K56" i="6"/>
  <c r="M50" i="3"/>
  <c r="G54" i="3"/>
  <c r="K50" i="3"/>
  <c r="K24" i="1"/>
  <c r="K43" i="1" s="1"/>
  <c r="I44" i="1"/>
  <c r="I25" i="1"/>
  <c r="M24" i="1"/>
  <c r="G43" i="1"/>
  <c r="M43" i="1" s="1"/>
  <c r="G25" i="1"/>
  <c r="I55" i="1"/>
  <c r="G55" i="3" l="1"/>
  <c r="M54" i="3"/>
  <c r="K54" i="3"/>
  <c r="G44" i="1"/>
  <c r="G50" i="1"/>
  <c r="G54" i="1" s="1"/>
  <c r="M50" i="1" l="1"/>
  <c r="K50" i="1"/>
  <c r="M54" i="1"/>
  <c r="G55" i="1"/>
  <c r="K54" i="1"/>
</calcChain>
</file>

<file path=xl/sharedStrings.xml><?xml version="1.0" encoding="utf-8"?>
<sst xmlns="http://schemas.openxmlformats.org/spreadsheetml/2006/main" count="239" uniqueCount="56">
  <si>
    <t>NUEVA EPS S.A</t>
  </si>
  <si>
    <t>Millones$</t>
  </si>
  <si>
    <t>Ejecución</t>
  </si>
  <si>
    <t xml:space="preserve">Presupuesto </t>
  </si>
  <si>
    <t>Var $</t>
  </si>
  <si>
    <t>Cump.</t>
  </si>
  <si>
    <t>Ingresos Operacionales</t>
  </si>
  <si>
    <t>Unidad De Pago Para Actividades PyP</t>
  </si>
  <si>
    <t>Incapacidades De Enfermedad General</t>
  </si>
  <si>
    <t>Presupuesto Máximo Res. 205 02/2020</t>
  </si>
  <si>
    <t>Recobros Capitación- ARL- SOAT</t>
  </si>
  <si>
    <t>Otros Ingresos</t>
  </si>
  <si>
    <t>Plan de Atención Complementario</t>
  </si>
  <si>
    <t>Costo Médico</t>
  </si>
  <si>
    <t>Siniestralidad</t>
  </si>
  <si>
    <t>Resultado Bruto</t>
  </si>
  <si>
    <t xml:space="preserve">Margen Bruto </t>
  </si>
  <si>
    <t>Gastos Operacionales</t>
  </si>
  <si>
    <t>Gastos De Personal</t>
  </si>
  <si>
    <t>Servicios Outsourcing</t>
  </si>
  <si>
    <t>Servicios</t>
  </si>
  <si>
    <t>Arrendamientos</t>
  </si>
  <si>
    <t>Honorarios</t>
  </si>
  <si>
    <t>Diversos</t>
  </si>
  <si>
    <t>Provisiones</t>
  </si>
  <si>
    <t>Contribuciones Y Afiliaciones</t>
  </si>
  <si>
    <t>Mantenimiento Y Reparaciones</t>
  </si>
  <si>
    <t>Gastos De Viaje</t>
  </si>
  <si>
    <t>Depreciaciones Y Amortizaciones</t>
  </si>
  <si>
    <t>Adecuacion E Instalacion</t>
  </si>
  <si>
    <t>Seguros</t>
  </si>
  <si>
    <t>Gastos Legales E Impuestos</t>
  </si>
  <si>
    <t>Resultado Operacional</t>
  </si>
  <si>
    <t>Margen Operacional</t>
  </si>
  <si>
    <t>Resultado No Operacional</t>
  </si>
  <si>
    <t>Ingresos No Operacionales</t>
  </si>
  <si>
    <t>Gastos No Operacionales</t>
  </si>
  <si>
    <t>Resultado Antes De Impuestos</t>
  </si>
  <si>
    <t>Impuestos</t>
  </si>
  <si>
    <t>RESULTADO NETO</t>
  </si>
  <si>
    <t xml:space="preserve">Margen Neto </t>
  </si>
  <si>
    <t>Ingresos COVID</t>
  </si>
  <si>
    <t>EJECUCÍÓN PRESUPUESTAL 2019</t>
  </si>
  <si>
    <t>EJECUCÍÓN PRESUPUESTAL 2018</t>
  </si>
  <si>
    <t>Impuestos*</t>
  </si>
  <si>
    <t>EJECUCÍÓN PRESUPUESTAL A OCTUBRE 2022</t>
  </si>
  <si>
    <t>EJECUCÍÓN PRESUPUESTAL 2021</t>
  </si>
  <si>
    <t>EJECUCÍÓN PRESUPUESTAL 2020</t>
  </si>
  <si>
    <t>* Contempla impacto en ejecución 2018 de impuesto diferido por $41.117 millones</t>
  </si>
  <si>
    <t>Unidad De Pago Por Capitación</t>
  </si>
  <si>
    <t>Ingresos Servicios No PBS</t>
  </si>
  <si>
    <t>Cuenta de Alto Costo</t>
  </si>
  <si>
    <t>Consolidado</t>
  </si>
  <si>
    <t>Cuotas Moderadoras y Copagos</t>
  </si>
  <si>
    <t>* Contempla impacto en ejecución 2019 de impuesto diferido por $4.780 millones</t>
  </si>
  <si>
    <t>Ingresos Servicios No PBS + Presupuestos Máximos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</si>
</sst>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_);_(* \(#,##0\);_(* &quot;-&quot;??_);_(@_)"/>
    <numFmt numFmtId="165" formatCode="0.0%"/>
    <numFmt numFmtId="166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8"/>
      <color theme="1"/>
      <name val="Century Gothic"/>
      <family val="2"/>
    </font>
    <font>
      <b/>
      <sz val="11"/>
      <color theme="1"/>
      <name val="Century Gothic"/>
      <family val="2"/>
    </font>
    <font>
      <sz val="10"/>
      <color theme="1"/>
      <name val="Calibri"/>
      <family val="2"/>
      <scheme val="minor"/>
    </font>
    <font>
      <sz val="10"/>
      <color theme="1"/>
      <name val="Century Gothic"/>
      <family val="2"/>
    </font>
    <font>
      <sz val="9"/>
      <color theme="1"/>
      <name val="Century Gothic"/>
      <family val="2"/>
    </font>
    <font>
      <b/>
      <sz val="11"/>
      <color theme="1"/>
      <name val="Calibri"/>
      <family val="2"/>
      <scheme val="minor"/>
    </font>
    <font>
      <b/>
      <sz val="20"/>
      <color theme="4" tint="-0.499984740745262"/>
      <name val="Arial Black"/>
      <family val="2"/>
    </font>
    <font>
      <b/>
      <sz val="10"/>
      <color theme="5" tint="-0.249977111117893"/>
      <name val="Arial"/>
      <family val="2"/>
    </font>
    <font>
      <b/>
      <sz val="10"/>
      <color theme="5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</cellStyleXfs>
  <cellXfs count="67">
    <xf numFmtId="0" fontId="0" fillId="0" borderId="0" xfId="0"/>
    <xf numFmtId="0" fontId="0" fillId="2" borderId="1" xfId="0" applyFill="1" applyBorder="1"/>
    <xf numFmtId="0" fontId="0" fillId="2" borderId="3" xfId="0" applyFill="1" applyBorder="1"/>
    <xf numFmtId="0" fontId="0" fillId="2" borderId="0" xfId="0" applyFill="1"/>
    <xf numFmtId="0" fontId="0" fillId="2" borderId="4" xfId="0" applyFill="1" applyBorder="1"/>
    <xf numFmtId="0" fontId="0" fillId="2" borderId="5" xfId="0" applyFill="1" applyBorder="1"/>
    <xf numFmtId="164" fontId="3" fillId="2" borderId="0" xfId="1" applyNumberFormat="1" applyFont="1" applyFill="1" applyBorder="1" applyAlignment="1">
      <alignment vertical="center"/>
    </xf>
    <xf numFmtId="164" fontId="4" fillId="2" borderId="0" xfId="1" applyNumberFormat="1" applyFont="1" applyFill="1" applyBorder="1" applyAlignment="1">
      <alignment vertical="center"/>
    </xf>
    <xf numFmtId="164" fontId="5" fillId="2" borderId="0" xfId="1" applyNumberFormat="1" applyFont="1" applyFill="1" applyBorder="1" applyAlignment="1">
      <alignment horizontal="center" vertical="center" wrapText="1"/>
    </xf>
    <xf numFmtId="3" fontId="3" fillId="2" borderId="0" xfId="2" applyNumberFormat="1" applyFont="1" applyFill="1" applyBorder="1" applyAlignment="1">
      <alignment vertical="center"/>
    </xf>
    <xf numFmtId="165" fontId="3" fillId="2" borderId="0" xfId="2" applyNumberFormat="1" applyFont="1" applyFill="1" applyBorder="1" applyAlignment="1">
      <alignment vertical="center"/>
    </xf>
    <xf numFmtId="164" fontId="3" fillId="2" borderId="6" xfId="1" applyNumberFormat="1" applyFont="1" applyFill="1" applyBorder="1" applyAlignment="1">
      <alignment vertical="center"/>
    </xf>
    <xf numFmtId="0" fontId="0" fillId="2" borderId="6" xfId="0" applyFill="1" applyBorder="1"/>
    <xf numFmtId="3" fontId="3" fillId="2" borderId="6" xfId="2" applyNumberFormat="1" applyFont="1" applyFill="1" applyBorder="1" applyAlignment="1">
      <alignment vertical="center"/>
    </xf>
    <xf numFmtId="165" fontId="3" fillId="2" borderId="6" xfId="2" applyNumberFormat="1" applyFont="1" applyFill="1" applyBorder="1" applyAlignment="1">
      <alignment vertical="center"/>
    </xf>
    <xf numFmtId="0" fontId="6" fillId="2" borderId="4" xfId="0" applyFont="1" applyFill="1" applyBorder="1"/>
    <xf numFmtId="164" fontId="7" fillId="2" borderId="6" xfId="1" applyNumberFormat="1" applyFont="1" applyFill="1" applyBorder="1" applyAlignment="1">
      <alignment horizontal="left" vertical="center" indent="3"/>
    </xf>
    <xf numFmtId="164" fontId="7" fillId="2" borderId="6" xfId="1" applyNumberFormat="1" applyFont="1" applyFill="1" applyBorder="1" applyAlignment="1">
      <alignment vertical="center"/>
    </xf>
    <xf numFmtId="0" fontId="6" fillId="2" borderId="6" xfId="0" applyFont="1" applyFill="1" applyBorder="1"/>
    <xf numFmtId="3" fontId="7" fillId="2" borderId="6" xfId="2" applyNumberFormat="1" applyFont="1" applyFill="1" applyBorder="1" applyAlignment="1">
      <alignment vertical="center"/>
    </xf>
    <xf numFmtId="165" fontId="7" fillId="2" borderId="6" xfId="2" applyNumberFormat="1" applyFont="1" applyFill="1" applyBorder="1" applyAlignment="1">
      <alignment vertical="center"/>
    </xf>
    <xf numFmtId="0" fontId="6" fillId="2" borderId="5" xfId="0" applyFont="1" applyFill="1" applyBorder="1"/>
    <xf numFmtId="0" fontId="6" fillId="2" borderId="0" xfId="0" applyFont="1" applyFill="1"/>
    <xf numFmtId="164" fontId="8" fillId="3" borderId="0" xfId="1" applyNumberFormat="1" applyFont="1" applyFill="1" applyBorder="1" applyAlignment="1">
      <alignment vertical="center"/>
    </xf>
    <xf numFmtId="165" fontId="8" fillId="3" borderId="0" xfId="2" applyNumberFormat="1" applyFont="1" applyFill="1" applyBorder="1" applyAlignment="1">
      <alignment vertical="center"/>
    </xf>
    <xf numFmtId="3" fontId="8" fillId="3" borderId="0" xfId="2" applyNumberFormat="1" applyFont="1" applyFill="1" applyBorder="1" applyAlignment="1">
      <alignment vertical="center"/>
    </xf>
    <xf numFmtId="164" fontId="5" fillId="2" borderId="7" xfId="1" applyNumberFormat="1" applyFont="1" applyFill="1" applyBorder="1" applyAlignment="1">
      <alignment vertical="center"/>
    </xf>
    <xf numFmtId="3" fontId="5" fillId="2" borderId="7" xfId="2" applyNumberFormat="1" applyFont="1" applyFill="1" applyBorder="1" applyAlignment="1">
      <alignment vertical="center"/>
    </xf>
    <xf numFmtId="165" fontId="5" fillId="2" borderId="7" xfId="2" applyNumberFormat="1" applyFont="1" applyFill="1" applyBorder="1" applyAlignment="1">
      <alignment vertical="center"/>
    </xf>
    <xf numFmtId="17" fontId="0" fillId="2" borderId="0" xfId="0" applyNumberFormat="1" applyFill="1" applyAlignment="1">
      <alignment horizontal="center" vertical="center"/>
    </xf>
    <xf numFmtId="3" fontId="0" fillId="2" borderId="0" xfId="2" applyNumberFormat="1" applyFont="1" applyFill="1" applyBorder="1" applyAlignment="1">
      <alignment horizontal="center" vertical="center"/>
    </xf>
    <xf numFmtId="165" fontId="0" fillId="2" borderId="0" xfId="2" applyNumberFormat="1" applyFont="1" applyFill="1" applyBorder="1" applyAlignment="1">
      <alignment horizontal="center" vertical="center"/>
    </xf>
    <xf numFmtId="164" fontId="5" fillId="4" borderId="7" xfId="1" applyNumberFormat="1" applyFont="1" applyFill="1" applyBorder="1" applyAlignment="1">
      <alignment vertical="center"/>
    </xf>
    <xf numFmtId="3" fontId="5" fillId="4" borderId="7" xfId="2" applyNumberFormat="1" applyFont="1" applyFill="1" applyBorder="1" applyAlignment="1">
      <alignment vertical="center"/>
    </xf>
    <xf numFmtId="165" fontId="5" fillId="4" borderId="7" xfId="2" applyNumberFormat="1" applyFont="1" applyFill="1" applyBorder="1" applyAlignment="1">
      <alignment vertical="center"/>
    </xf>
    <xf numFmtId="0" fontId="0" fillId="2" borderId="9" xfId="0" applyFill="1" applyBorder="1"/>
    <xf numFmtId="0" fontId="0" fillId="2" borderId="8" xfId="0" applyFill="1" applyBorder="1"/>
    <xf numFmtId="0" fontId="0" fillId="2" borderId="10" xfId="0" applyFill="1" applyBorder="1"/>
    <xf numFmtId="164" fontId="0" fillId="2" borderId="0" xfId="0" applyNumberFormat="1" applyFill="1"/>
    <xf numFmtId="37" fontId="0" fillId="2" borderId="0" xfId="0" applyNumberFormat="1" applyFill="1"/>
    <xf numFmtId="10" fontId="8" fillId="3" borderId="0" xfId="2" applyNumberFormat="1" applyFont="1" applyFill="1" applyBorder="1" applyAlignment="1">
      <alignment vertical="center"/>
    </xf>
    <xf numFmtId="10" fontId="8" fillId="3" borderId="0" xfId="1" applyNumberFormat="1" applyFont="1" applyFill="1" applyBorder="1" applyAlignment="1">
      <alignment vertical="center"/>
    </xf>
    <xf numFmtId="164" fontId="5" fillId="2" borderId="6" xfId="1" applyNumberFormat="1" applyFont="1" applyFill="1" applyBorder="1" applyAlignment="1">
      <alignment vertical="center"/>
    </xf>
    <xf numFmtId="0" fontId="9" fillId="2" borderId="6" xfId="0" applyFont="1" applyFill="1" applyBorder="1"/>
    <xf numFmtId="3" fontId="5" fillId="2" borderId="6" xfId="2" applyNumberFormat="1" applyFont="1" applyFill="1" applyBorder="1" applyAlignment="1">
      <alignment vertical="center"/>
    </xf>
    <xf numFmtId="165" fontId="5" fillId="2" borderId="6" xfId="2" applyNumberFormat="1" applyFont="1" applyFill="1" applyBorder="1" applyAlignment="1">
      <alignment vertical="center"/>
    </xf>
    <xf numFmtId="164" fontId="3" fillId="2" borderId="6" xfId="1" applyNumberFormat="1" applyFont="1" applyFill="1" applyBorder="1" applyAlignment="1">
      <alignment horizontal="left" vertical="center" indent="3"/>
    </xf>
    <xf numFmtId="164" fontId="3" fillId="5" borderId="8" xfId="1" applyNumberFormat="1" applyFont="1" applyFill="1" applyBorder="1" applyAlignment="1">
      <alignment vertical="center"/>
    </xf>
    <xf numFmtId="10" fontId="3" fillId="5" borderId="8" xfId="2" applyNumberFormat="1" applyFont="1" applyFill="1" applyBorder="1" applyAlignment="1">
      <alignment vertical="center"/>
    </xf>
    <xf numFmtId="10" fontId="3" fillId="5" borderId="8" xfId="1" applyNumberFormat="1" applyFont="1" applyFill="1" applyBorder="1" applyAlignment="1">
      <alignment vertical="center"/>
    </xf>
    <xf numFmtId="3" fontId="3" fillId="5" borderId="8" xfId="2" applyNumberFormat="1" applyFont="1" applyFill="1" applyBorder="1" applyAlignment="1">
      <alignment vertical="center"/>
    </xf>
    <xf numFmtId="165" fontId="3" fillId="5" borderId="8" xfId="2" applyNumberFormat="1" applyFont="1" applyFill="1" applyBorder="1" applyAlignment="1">
      <alignment vertical="center"/>
    </xf>
    <xf numFmtId="164" fontId="5" fillId="5" borderId="8" xfId="1" applyNumberFormat="1" applyFont="1" applyFill="1" applyBorder="1" applyAlignment="1">
      <alignment vertical="center"/>
    </xf>
    <xf numFmtId="10" fontId="5" fillId="5" borderId="8" xfId="2" applyNumberFormat="1" applyFont="1" applyFill="1" applyBorder="1" applyAlignment="1">
      <alignment vertical="center"/>
    </xf>
    <xf numFmtId="10" fontId="5" fillId="5" borderId="8" xfId="1" applyNumberFormat="1" applyFont="1" applyFill="1" applyBorder="1" applyAlignment="1">
      <alignment vertical="center"/>
    </xf>
    <xf numFmtId="3" fontId="5" fillId="5" borderId="8" xfId="2" applyNumberFormat="1" applyFont="1" applyFill="1" applyBorder="1" applyAlignment="1">
      <alignment vertical="center"/>
    </xf>
    <xf numFmtId="165" fontId="5" fillId="5" borderId="8" xfId="2" applyNumberFormat="1" applyFont="1" applyFill="1" applyBorder="1" applyAlignment="1">
      <alignment vertical="center"/>
    </xf>
    <xf numFmtId="0" fontId="9" fillId="2" borderId="4" xfId="0" applyFont="1" applyFill="1" applyBorder="1"/>
    <xf numFmtId="164" fontId="5" fillId="2" borderId="0" xfId="1" applyNumberFormat="1" applyFont="1" applyFill="1" applyBorder="1" applyAlignment="1">
      <alignment vertical="center"/>
    </xf>
    <xf numFmtId="3" fontId="5" fillId="2" borderId="0" xfId="2" applyNumberFormat="1" applyFont="1" applyFill="1" applyBorder="1" applyAlignment="1">
      <alignment vertical="center"/>
    </xf>
    <xf numFmtId="165" fontId="5" fillId="2" borderId="0" xfId="2" applyNumberFormat="1" applyFont="1" applyFill="1" applyBorder="1" applyAlignment="1">
      <alignment vertical="center"/>
    </xf>
    <xf numFmtId="0" fontId="9" fillId="2" borderId="5" xfId="0" applyFont="1" applyFill="1" applyBorder="1"/>
    <xf numFmtId="0" fontId="9" fillId="2" borderId="0" xfId="0" applyFont="1" applyFill="1"/>
    <xf numFmtId="0" fontId="10" fillId="2" borderId="2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vertical="center" wrapText="1"/>
    </xf>
  </cellXfs>
  <cellStyles count="7">
    <cellStyle name="Millares" xfId="1" builtinId="3"/>
    <cellStyle name="Millares 10" xfId="5" xr:uid="{C8A67CAC-0147-4023-A018-9BC044B82DC1}"/>
    <cellStyle name="Millares 2" xfId="4" xr:uid="{55EEA205-7E2D-4CEA-98C6-853F1405979F}"/>
    <cellStyle name="Normal" xfId="0" builtinId="0"/>
    <cellStyle name="Normal 12 2" xfId="6" xr:uid="{92BA3D9D-68F7-4869-9944-9A003824555E}"/>
    <cellStyle name="Normal 2" xfId="3" xr:uid="{0B2685F9-D4C3-4A5F-AE01-BFD2B3DAD486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5</xdr:row>
      <xdr:rowOff>38100</xdr:rowOff>
    </xdr:from>
    <xdr:to>
      <xdr:col>7</xdr:col>
      <xdr:colOff>98228</xdr:colOff>
      <xdr:row>6</xdr:row>
      <xdr:rowOff>9525</xdr:rowOff>
    </xdr:to>
    <xdr:sp macro="" textlink="">
      <xdr:nvSpPr>
        <xdr:cNvPr id="2" name="7 Rectángulo redondeado">
          <a:extLst>
            <a:ext uri="{FF2B5EF4-FFF2-40B4-BE49-F238E27FC236}">
              <a16:creationId xmlns:a16="http://schemas.microsoft.com/office/drawing/2014/main" id="{731A44E1-FEAA-447F-BFF9-104A6D2507DB}"/>
            </a:ext>
          </a:extLst>
        </xdr:cNvPr>
        <xdr:cNvSpPr/>
      </xdr:nvSpPr>
      <xdr:spPr>
        <a:xfrm>
          <a:off x="5657850" y="1295400"/>
          <a:ext cx="1060253" cy="419100"/>
        </a:xfrm>
        <a:prstGeom prst="roundRect">
          <a:avLst/>
        </a:prstGeom>
        <a:solidFill>
          <a:schemeClr val="tx2">
            <a:lumMod val="60000"/>
            <a:lumOff val="40000"/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8</xdr:col>
      <xdr:colOff>66675</xdr:colOff>
      <xdr:row>5</xdr:row>
      <xdr:rowOff>38100</xdr:rowOff>
    </xdr:from>
    <xdr:to>
      <xdr:col>8</xdr:col>
      <xdr:colOff>962024</xdr:colOff>
      <xdr:row>6</xdr:row>
      <xdr:rowOff>9525</xdr:rowOff>
    </xdr:to>
    <xdr:sp macro="" textlink="">
      <xdr:nvSpPr>
        <xdr:cNvPr id="3" name="8 Rectángulo redondeado">
          <a:extLst>
            <a:ext uri="{FF2B5EF4-FFF2-40B4-BE49-F238E27FC236}">
              <a16:creationId xmlns:a16="http://schemas.microsoft.com/office/drawing/2014/main" id="{E76862BF-DA22-4762-979F-C8ECDCEE5534}"/>
            </a:ext>
          </a:extLst>
        </xdr:cNvPr>
        <xdr:cNvSpPr/>
      </xdr:nvSpPr>
      <xdr:spPr>
        <a:xfrm>
          <a:off x="6800850" y="1295400"/>
          <a:ext cx="895349" cy="419100"/>
        </a:xfrm>
        <a:prstGeom prst="roundRect">
          <a:avLst/>
        </a:prstGeom>
        <a:solidFill>
          <a:srgbClr val="92D050">
            <a:alpha val="50000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12</xdr:col>
      <xdr:colOff>38101</xdr:colOff>
      <xdr:row>5</xdr:row>
      <xdr:rowOff>38100</xdr:rowOff>
    </xdr:from>
    <xdr:to>
      <xdr:col>13</xdr:col>
      <xdr:colOff>0</xdr:colOff>
      <xdr:row>6</xdr:row>
      <xdr:rowOff>9525</xdr:rowOff>
    </xdr:to>
    <xdr:sp macro="" textlink="">
      <xdr:nvSpPr>
        <xdr:cNvPr id="4" name="9 Rectángulo redondeado">
          <a:extLst>
            <a:ext uri="{FF2B5EF4-FFF2-40B4-BE49-F238E27FC236}">
              <a16:creationId xmlns:a16="http://schemas.microsoft.com/office/drawing/2014/main" id="{00B59A8D-6232-4262-A5E1-E3E12E6BD696}"/>
            </a:ext>
          </a:extLst>
        </xdr:cNvPr>
        <xdr:cNvSpPr/>
      </xdr:nvSpPr>
      <xdr:spPr>
        <a:xfrm>
          <a:off x="8810626" y="1295400"/>
          <a:ext cx="781049" cy="419100"/>
        </a:xfrm>
        <a:prstGeom prst="roundRect">
          <a:avLst/>
        </a:prstGeom>
        <a:solidFill>
          <a:schemeClr val="bg1">
            <a:lumMod val="85000"/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10</xdr:col>
      <xdr:colOff>38101</xdr:colOff>
      <xdr:row>5</xdr:row>
      <xdr:rowOff>38100</xdr:rowOff>
    </xdr:from>
    <xdr:to>
      <xdr:col>11</xdr:col>
      <xdr:colOff>0</xdr:colOff>
      <xdr:row>6</xdr:row>
      <xdr:rowOff>9525</xdr:rowOff>
    </xdr:to>
    <xdr:sp macro="" textlink="">
      <xdr:nvSpPr>
        <xdr:cNvPr id="5" name="9 Rectángulo redondeado">
          <a:extLst>
            <a:ext uri="{FF2B5EF4-FFF2-40B4-BE49-F238E27FC236}">
              <a16:creationId xmlns:a16="http://schemas.microsoft.com/office/drawing/2014/main" id="{DF52C65B-0AD4-4740-8699-7AC3B77C8626}"/>
            </a:ext>
          </a:extLst>
        </xdr:cNvPr>
        <xdr:cNvSpPr/>
      </xdr:nvSpPr>
      <xdr:spPr>
        <a:xfrm>
          <a:off x="7877176" y="1295400"/>
          <a:ext cx="781049" cy="419100"/>
        </a:xfrm>
        <a:prstGeom prst="roundRect">
          <a:avLst/>
        </a:prstGeom>
        <a:solidFill>
          <a:schemeClr val="bg1">
            <a:lumMod val="85000"/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5</xdr:row>
      <xdr:rowOff>38100</xdr:rowOff>
    </xdr:from>
    <xdr:to>
      <xdr:col>7</xdr:col>
      <xdr:colOff>98228</xdr:colOff>
      <xdr:row>6</xdr:row>
      <xdr:rowOff>9525</xdr:rowOff>
    </xdr:to>
    <xdr:sp macro="" textlink="">
      <xdr:nvSpPr>
        <xdr:cNvPr id="2" name="7 Rectángulo redondeado">
          <a:extLst>
            <a:ext uri="{FF2B5EF4-FFF2-40B4-BE49-F238E27FC236}">
              <a16:creationId xmlns:a16="http://schemas.microsoft.com/office/drawing/2014/main" id="{2C3152E3-7C85-40B3-98A1-44258ED7BB94}"/>
            </a:ext>
          </a:extLst>
        </xdr:cNvPr>
        <xdr:cNvSpPr/>
      </xdr:nvSpPr>
      <xdr:spPr>
        <a:xfrm>
          <a:off x="5657850" y="1438275"/>
          <a:ext cx="1060253" cy="419100"/>
        </a:xfrm>
        <a:prstGeom prst="roundRect">
          <a:avLst/>
        </a:prstGeom>
        <a:solidFill>
          <a:schemeClr val="tx2">
            <a:lumMod val="60000"/>
            <a:lumOff val="40000"/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8</xdr:col>
      <xdr:colOff>66675</xdr:colOff>
      <xdr:row>5</xdr:row>
      <xdr:rowOff>38100</xdr:rowOff>
    </xdr:from>
    <xdr:to>
      <xdr:col>8</xdr:col>
      <xdr:colOff>962024</xdr:colOff>
      <xdr:row>6</xdr:row>
      <xdr:rowOff>9525</xdr:rowOff>
    </xdr:to>
    <xdr:sp macro="" textlink="">
      <xdr:nvSpPr>
        <xdr:cNvPr id="3" name="8 Rectángulo redondeado">
          <a:extLst>
            <a:ext uri="{FF2B5EF4-FFF2-40B4-BE49-F238E27FC236}">
              <a16:creationId xmlns:a16="http://schemas.microsoft.com/office/drawing/2014/main" id="{71FCC3D7-0F0B-4DF9-A0FA-0BAB65280112}"/>
            </a:ext>
          </a:extLst>
        </xdr:cNvPr>
        <xdr:cNvSpPr/>
      </xdr:nvSpPr>
      <xdr:spPr>
        <a:xfrm>
          <a:off x="6800850" y="1438275"/>
          <a:ext cx="895349" cy="419100"/>
        </a:xfrm>
        <a:prstGeom prst="roundRect">
          <a:avLst/>
        </a:prstGeom>
        <a:solidFill>
          <a:srgbClr val="92D050">
            <a:alpha val="50000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12</xdr:col>
      <xdr:colOff>38101</xdr:colOff>
      <xdr:row>5</xdr:row>
      <xdr:rowOff>38100</xdr:rowOff>
    </xdr:from>
    <xdr:to>
      <xdr:col>13</xdr:col>
      <xdr:colOff>0</xdr:colOff>
      <xdr:row>6</xdr:row>
      <xdr:rowOff>9525</xdr:rowOff>
    </xdr:to>
    <xdr:sp macro="" textlink="">
      <xdr:nvSpPr>
        <xdr:cNvPr id="4" name="9 Rectángulo redondeado">
          <a:extLst>
            <a:ext uri="{FF2B5EF4-FFF2-40B4-BE49-F238E27FC236}">
              <a16:creationId xmlns:a16="http://schemas.microsoft.com/office/drawing/2014/main" id="{650B867B-7020-40DF-9233-CCCC7D62A5E0}"/>
            </a:ext>
          </a:extLst>
        </xdr:cNvPr>
        <xdr:cNvSpPr/>
      </xdr:nvSpPr>
      <xdr:spPr>
        <a:xfrm>
          <a:off x="8810626" y="1438275"/>
          <a:ext cx="781049" cy="419100"/>
        </a:xfrm>
        <a:prstGeom prst="roundRect">
          <a:avLst/>
        </a:prstGeom>
        <a:solidFill>
          <a:schemeClr val="bg1">
            <a:lumMod val="85000"/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10</xdr:col>
      <xdr:colOff>38101</xdr:colOff>
      <xdr:row>5</xdr:row>
      <xdr:rowOff>38100</xdr:rowOff>
    </xdr:from>
    <xdr:to>
      <xdr:col>11</xdr:col>
      <xdr:colOff>0</xdr:colOff>
      <xdr:row>6</xdr:row>
      <xdr:rowOff>9525</xdr:rowOff>
    </xdr:to>
    <xdr:sp macro="" textlink="">
      <xdr:nvSpPr>
        <xdr:cNvPr id="5" name="9 Rectángulo redondeado">
          <a:extLst>
            <a:ext uri="{FF2B5EF4-FFF2-40B4-BE49-F238E27FC236}">
              <a16:creationId xmlns:a16="http://schemas.microsoft.com/office/drawing/2014/main" id="{4B9528AD-4DD4-4B70-90B3-83F55D0B7519}"/>
            </a:ext>
          </a:extLst>
        </xdr:cNvPr>
        <xdr:cNvSpPr/>
      </xdr:nvSpPr>
      <xdr:spPr>
        <a:xfrm>
          <a:off x="7877176" y="1438275"/>
          <a:ext cx="781049" cy="419100"/>
        </a:xfrm>
        <a:prstGeom prst="roundRect">
          <a:avLst/>
        </a:prstGeom>
        <a:solidFill>
          <a:schemeClr val="bg1">
            <a:lumMod val="85000"/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5</xdr:row>
      <xdr:rowOff>38100</xdr:rowOff>
    </xdr:from>
    <xdr:to>
      <xdr:col>7</xdr:col>
      <xdr:colOff>98228</xdr:colOff>
      <xdr:row>6</xdr:row>
      <xdr:rowOff>9525</xdr:rowOff>
    </xdr:to>
    <xdr:sp macro="" textlink="">
      <xdr:nvSpPr>
        <xdr:cNvPr id="2" name="7 Rectángulo redondeado">
          <a:extLst>
            <a:ext uri="{FF2B5EF4-FFF2-40B4-BE49-F238E27FC236}">
              <a16:creationId xmlns:a16="http://schemas.microsoft.com/office/drawing/2014/main" id="{53E34128-ADB1-4238-9171-78FFF6732F6D}"/>
            </a:ext>
          </a:extLst>
        </xdr:cNvPr>
        <xdr:cNvSpPr/>
      </xdr:nvSpPr>
      <xdr:spPr>
        <a:xfrm>
          <a:off x="5657850" y="1438275"/>
          <a:ext cx="1060253" cy="419100"/>
        </a:xfrm>
        <a:prstGeom prst="roundRect">
          <a:avLst/>
        </a:prstGeom>
        <a:solidFill>
          <a:schemeClr val="tx2">
            <a:lumMod val="60000"/>
            <a:lumOff val="40000"/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8</xdr:col>
      <xdr:colOff>66675</xdr:colOff>
      <xdr:row>5</xdr:row>
      <xdr:rowOff>38100</xdr:rowOff>
    </xdr:from>
    <xdr:to>
      <xdr:col>8</xdr:col>
      <xdr:colOff>962024</xdr:colOff>
      <xdr:row>6</xdr:row>
      <xdr:rowOff>9525</xdr:rowOff>
    </xdr:to>
    <xdr:sp macro="" textlink="">
      <xdr:nvSpPr>
        <xdr:cNvPr id="3" name="8 Rectángulo redondeado">
          <a:extLst>
            <a:ext uri="{FF2B5EF4-FFF2-40B4-BE49-F238E27FC236}">
              <a16:creationId xmlns:a16="http://schemas.microsoft.com/office/drawing/2014/main" id="{73E97831-DD96-44ED-A71B-030B9B02134A}"/>
            </a:ext>
          </a:extLst>
        </xdr:cNvPr>
        <xdr:cNvSpPr/>
      </xdr:nvSpPr>
      <xdr:spPr>
        <a:xfrm>
          <a:off x="6800850" y="1438275"/>
          <a:ext cx="895349" cy="419100"/>
        </a:xfrm>
        <a:prstGeom prst="roundRect">
          <a:avLst/>
        </a:prstGeom>
        <a:solidFill>
          <a:srgbClr val="92D050">
            <a:alpha val="50000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12</xdr:col>
      <xdr:colOff>38101</xdr:colOff>
      <xdr:row>5</xdr:row>
      <xdr:rowOff>38100</xdr:rowOff>
    </xdr:from>
    <xdr:to>
      <xdr:col>13</xdr:col>
      <xdr:colOff>0</xdr:colOff>
      <xdr:row>6</xdr:row>
      <xdr:rowOff>9525</xdr:rowOff>
    </xdr:to>
    <xdr:sp macro="" textlink="">
      <xdr:nvSpPr>
        <xdr:cNvPr id="4" name="9 Rectángulo redondeado">
          <a:extLst>
            <a:ext uri="{FF2B5EF4-FFF2-40B4-BE49-F238E27FC236}">
              <a16:creationId xmlns:a16="http://schemas.microsoft.com/office/drawing/2014/main" id="{15FF1E79-0759-4B18-8A82-30F5AE0DE64E}"/>
            </a:ext>
          </a:extLst>
        </xdr:cNvPr>
        <xdr:cNvSpPr/>
      </xdr:nvSpPr>
      <xdr:spPr>
        <a:xfrm>
          <a:off x="8810626" y="1438275"/>
          <a:ext cx="781049" cy="419100"/>
        </a:xfrm>
        <a:prstGeom prst="roundRect">
          <a:avLst/>
        </a:prstGeom>
        <a:solidFill>
          <a:schemeClr val="bg1">
            <a:lumMod val="85000"/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10</xdr:col>
      <xdr:colOff>38101</xdr:colOff>
      <xdr:row>5</xdr:row>
      <xdr:rowOff>38100</xdr:rowOff>
    </xdr:from>
    <xdr:to>
      <xdr:col>11</xdr:col>
      <xdr:colOff>0</xdr:colOff>
      <xdr:row>6</xdr:row>
      <xdr:rowOff>9525</xdr:rowOff>
    </xdr:to>
    <xdr:sp macro="" textlink="">
      <xdr:nvSpPr>
        <xdr:cNvPr id="5" name="9 Rectángulo redondeado">
          <a:extLst>
            <a:ext uri="{FF2B5EF4-FFF2-40B4-BE49-F238E27FC236}">
              <a16:creationId xmlns:a16="http://schemas.microsoft.com/office/drawing/2014/main" id="{2484A150-9189-4D2B-A398-93B45115B633}"/>
            </a:ext>
          </a:extLst>
        </xdr:cNvPr>
        <xdr:cNvSpPr/>
      </xdr:nvSpPr>
      <xdr:spPr>
        <a:xfrm>
          <a:off x="7877176" y="1438275"/>
          <a:ext cx="781049" cy="419100"/>
        </a:xfrm>
        <a:prstGeom prst="roundRect">
          <a:avLst/>
        </a:prstGeom>
        <a:solidFill>
          <a:schemeClr val="bg1">
            <a:lumMod val="85000"/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5</xdr:row>
      <xdr:rowOff>38100</xdr:rowOff>
    </xdr:from>
    <xdr:to>
      <xdr:col>7</xdr:col>
      <xdr:colOff>98228</xdr:colOff>
      <xdr:row>6</xdr:row>
      <xdr:rowOff>9525</xdr:rowOff>
    </xdr:to>
    <xdr:sp macro="" textlink="">
      <xdr:nvSpPr>
        <xdr:cNvPr id="2" name="7 Rectángulo redondeado">
          <a:extLst>
            <a:ext uri="{FF2B5EF4-FFF2-40B4-BE49-F238E27FC236}">
              <a16:creationId xmlns:a16="http://schemas.microsoft.com/office/drawing/2014/main" id="{E0C06088-7C01-4B26-855D-8484EDE94400}"/>
            </a:ext>
          </a:extLst>
        </xdr:cNvPr>
        <xdr:cNvSpPr/>
      </xdr:nvSpPr>
      <xdr:spPr>
        <a:xfrm>
          <a:off x="5657850" y="1295400"/>
          <a:ext cx="1060253" cy="419100"/>
        </a:xfrm>
        <a:prstGeom prst="roundRect">
          <a:avLst/>
        </a:prstGeom>
        <a:solidFill>
          <a:schemeClr val="tx2">
            <a:lumMod val="60000"/>
            <a:lumOff val="40000"/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8</xdr:col>
      <xdr:colOff>66675</xdr:colOff>
      <xdr:row>5</xdr:row>
      <xdr:rowOff>38100</xdr:rowOff>
    </xdr:from>
    <xdr:to>
      <xdr:col>8</xdr:col>
      <xdr:colOff>962024</xdr:colOff>
      <xdr:row>6</xdr:row>
      <xdr:rowOff>9525</xdr:rowOff>
    </xdr:to>
    <xdr:sp macro="" textlink="">
      <xdr:nvSpPr>
        <xdr:cNvPr id="3" name="8 Rectángulo redondeado">
          <a:extLst>
            <a:ext uri="{FF2B5EF4-FFF2-40B4-BE49-F238E27FC236}">
              <a16:creationId xmlns:a16="http://schemas.microsoft.com/office/drawing/2014/main" id="{EAFF22E2-A4A9-47DE-BE48-165A3DB518FE}"/>
            </a:ext>
          </a:extLst>
        </xdr:cNvPr>
        <xdr:cNvSpPr/>
      </xdr:nvSpPr>
      <xdr:spPr>
        <a:xfrm>
          <a:off x="6800850" y="1295400"/>
          <a:ext cx="895349" cy="419100"/>
        </a:xfrm>
        <a:prstGeom prst="roundRect">
          <a:avLst/>
        </a:prstGeom>
        <a:solidFill>
          <a:srgbClr val="92D050">
            <a:alpha val="50000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12</xdr:col>
      <xdr:colOff>38101</xdr:colOff>
      <xdr:row>5</xdr:row>
      <xdr:rowOff>38100</xdr:rowOff>
    </xdr:from>
    <xdr:to>
      <xdr:col>13</xdr:col>
      <xdr:colOff>0</xdr:colOff>
      <xdr:row>6</xdr:row>
      <xdr:rowOff>9525</xdr:rowOff>
    </xdr:to>
    <xdr:sp macro="" textlink="">
      <xdr:nvSpPr>
        <xdr:cNvPr id="4" name="9 Rectángulo redondeado">
          <a:extLst>
            <a:ext uri="{FF2B5EF4-FFF2-40B4-BE49-F238E27FC236}">
              <a16:creationId xmlns:a16="http://schemas.microsoft.com/office/drawing/2014/main" id="{F089CFC1-D2C6-45EE-88B3-6AD8BA7A647F}"/>
            </a:ext>
          </a:extLst>
        </xdr:cNvPr>
        <xdr:cNvSpPr/>
      </xdr:nvSpPr>
      <xdr:spPr>
        <a:xfrm>
          <a:off x="8810626" y="1295400"/>
          <a:ext cx="781049" cy="419100"/>
        </a:xfrm>
        <a:prstGeom prst="roundRect">
          <a:avLst/>
        </a:prstGeom>
        <a:solidFill>
          <a:schemeClr val="bg1">
            <a:lumMod val="85000"/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10</xdr:col>
      <xdr:colOff>38101</xdr:colOff>
      <xdr:row>5</xdr:row>
      <xdr:rowOff>38100</xdr:rowOff>
    </xdr:from>
    <xdr:to>
      <xdr:col>11</xdr:col>
      <xdr:colOff>0</xdr:colOff>
      <xdr:row>6</xdr:row>
      <xdr:rowOff>9525</xdr:rowOff>
    </xdr:to>
    <xdr:sp macro="" textlink="">
      <xdr:nvSpPr>
        <xdr:cNvPr id="5" name="9 Rectángulo redondeado">
          <a:extLst>
            <a:ext uri="{FF2B5EF4-FFF2-40B4-BE49-F238E27FC236}">
              <a16:creationId xmlns:a16="http://schemas.microsoft.com/office/drawing/2014/main" id="{B9A7F108-E553-4106-8805-4A278DF10372}"/>
            </a:ext>
          </a:extLst>
        </xdr:cNvPr>
        <xdr:cNvSpPr/>
      </xdr:nvSpPr>
      <xdr:spPr>
        <a:xfrm>
          <a:off x="7877176" y="1295400"/>
          <a:ext cx="781049" cy="419100"/>
        </a:xfrm>
        <a:prstGeom prst="roundRect">
          <a:avLst/>
        </a:prstGeom>
        <a:solidFill>
          <a:schemeClr val="bg1">
            <a:lumMod val="85000"/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5</xdr:row>
      <xdr:rowOff>38100</xdr:rowOff>
    </xdr:from>
    <xdr:to>
      <xdr:col>7</xdr:col>
      <xdr:colOff>98228</xdr:colOff>
      <xdr:row>6</xdr:row>
      <xdr:rowOff>9525</xdr:rowOff>
    </xdr:to>
    <xdr:sp macro="" textlink="">
      <xdr:nvSpPr>
        <xdr:cNvPr id="2" name="7 Rectángulo redondeado">
          <a:extLst>
            <a:ext uri="{FF2B5EF4-FFF2-40B4-BE49-F238E27FC236}">
              <a16:creationId xmlns:a16="http://schemas.microsoft.com/office/drawing/2014/main" id="{C8519A29-6787-4053-B977-42B1BA2B8E18}"/>
            </a:ext>
          </a:extLst>
        </xdr:cNvPr>
        <xdr:cNvSpPr/>
      </xdr:nvSpPr>
      <xdr:spPr>
        <a:xfrm>
          <a:off x="5657850" y="1295400"/>
          <a:ext cx="1060253" cy="419100"/>
        </a:xfrm>
        <a:prstGeom prst="roundRect">
          <a:avLst/>
        </a:prstGeom>
        <a:solidFill>
          <a:schemeClr val="tx2">
            <a:lumMod val="60000"/>
            <a:lumOff val="40000"/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8</xdr:col>
      <xdr:colOff>66675</xdr:colOff>
      <xdr:row>5</xdr:row>
      <xdr:rowOff>38100</xdr:rowOff>
    </xdr:from>
    <xdr:to>
      <xdr:col>8</xdr:col>
      <xdr:colOff>962024</xdr:colOff>
      <xdr:row>6</xdr:row>
      <xdr:rowOff>9525</xdr:rowOff>
    </xdr:to>
    <xdr:sp macro="" textlink="">
      <xdr:nvSpPr>
        <xdr:cNvPr id="3" name="8 Rectángulo redondeado">
          <a:extLst>
            <a:ext uri="{FF2B5EF4-FFF2-40B4-BE49-F238E27FC236}">
              <a16:creationId xmlns:a16="http://schemas.microsoft.com/office/drawing/2014/main" id="{BB27AAF5-A4A8-49E9-BEC5-45A331643941}"/>
            </a:ext>
          </a:extLst>
        </xdr:cNvPr>
        <xdr:cNvSpPr/>
      </xdr:nvSpPr>
      <xdr:spPr>
        <a:xfrm>
          <a:off x="6800850" y="1295400"/>
          <a:ext cx="895349" cy="419100"/>
        </a:xfrm>
        <a:prstGeom prst="roundRect">
          <a:avLst/>
        </a:prstGeom>
        <a:solidFill>
          <a:srgbClr val="92D050">
            <a:alpha val="50000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12</xdr:col>
      <xdr:colOff>38101</xdr:colOff>
      <xdr:row>5</xdr:row>
      <xdr:rowOff>38100</xdr:rowOff>
    </xdr:from>
    <xdr:to>
      <xdr:col>13</xdr:col>
      <xdr:colOff>0</xdr:colOff>
      <xdr:row>6</xdr:row>
      <xdr:rowOff>9525</xdr:rowOff>
    </xdr:to>
    <xdr:sp macro="" textlink="">
      <xdr:nvSpPr>
        <xdr:cNvPr id="4" name="9 Rectángulo redondeado">
          <a:extLst>
            <a:ext uri="{FF2B5EF4-FFF2-40B4-BE49-F238E27FC236}">
              <a16:creationId xmlns:a16="http://schemas.microsoft.com/office/drawing/2014/main" id="{CA70B586-DB9E-4518-AFC4-42A6A3239B0A}"/>
            </a:ext>
          </a:extLst>
        </xdr:cNvPr>
        <xdr:cNvSpPr/>
      </xdr:nvSpPr>
      <xdr:spPr>
        <a:xfrm>
          <a:off x="8810626" y="1295400"/>
          <a:ext cx="781049" cy="419100"/>
        </a:xfrm>
        <a:prstGeom prst="roundRect">
          <a:avLst/>
        </a:prstGeom>
        <a:solidFill>
          <a:schemeClr val="bg1">
            <a:lumMod val="85000"/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10</xdr:col>
      <xdr:colOff>38101</xdr:colOff>
      <xdr:row>5</xdr:row>
      <xdr:rowOff>38100</xdr:rowOff>
    </xdr:from>
    <xdr:to>
      <xdr:col>11</xdr:col>
      <xdr:colOff>0</xdr:colOff>
      <xdr:row>6</xdr:row>
      <xdr:rowOff>9525</xdr:rowOff>
    </xdr:to>
    <xdr:sp macro="" textlink="">
      <xdr:nvSpPr>
        <xdr:cNvPr id="5" name="9 Rectángulo redondeado">
          <a:extLst>
            <a:ext uri="{FF2B5EF4-FFF2-40B4-BE49-F238E27FC236}">
              <a16:creationId xmlns:a16="http://schemas.microsoft.com/office/drawing/2014/main" id="{DBA78421-CC24-4D9F-8446-D9F4A256F159}"/>
            </a:ext>
          </a:extLst>
        </xdr:cNvPr>
        <xdr:cNvSpPr/>
      </xdr:nvSpPr>
      <xdr:spPr>
        <a:xfrm>
          <a:off x="7877176" y="1295400"/>
          <a:ext cx="781049" cy="419100"/>
        </a:xfrm>
        <a:prstGeom prst="roundRect">
          <a:avLst/>
        </a:prstGeom>
        <a:solidFill>
          <a:schemeClr val="bg1">
            <a:lumMod val="85000"/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27D17-5CCD-4BBC-89F0-184DE4D5F7C3}">
  <sheetPr>
    <outlinePr summaryBelow="0"/>
  </sheetPr>
  <dimension ref="D2:N65"/>
  <sheetViews>
    <sheetView showGridLines="0" zoomScale="90" zoomScaleNormal="90" workbookViewId="0">
      <pane xSplit="6" ySplit="6" topLeftCell="G7" activePane="bottomRight" state="frozen"/>
      <selection activeCell="G59" sqref="G59"/>
      <selection pane="topRight" activeCell="G59" sqref="G59"/>
      <selection pane="bottomLeft" activeCell="G59" sqref="G59"/>
      <selection pane="bottomRight" activeCell="E26" sqref="E26"/>
    </sheetView>
  </sheetViews>
  <sheetFormatPr baseColWidth="10" defaultRowHeight="15" outlineLevelRow="3" x14ac:dyDescent="0.25"/>
  <cols>
    <col min="1" max="3" width="11.42578125" style="3"/>
    <col min="4" max="4" width="1.7109375" style="3" customWidth="1"/>
    <col min="5" max="5" width="47.42578125" style="3" bestFit="1" customWidth="1"/>
    <col min="6" max="6" width="1.7109375" style="3" customWidth="1"/>
    <col min="7" max="7" width="14.140625" style="3" customWidth="1"/>
    <col min="8" max="8" width="1.7109375" style="3" customWidth="1"/>
    <col min="9" max="9" width="14.85546875" style="3" customWidth="1"/>
    <col min="10" max="10" width="1.7109375" style="3" customWidth="1"/>
    <col min="11" max="11" width="12.28515625" style="3" customWidth="1"/>
    <col min="12" max="12" width="1.7109375" style="3" customWidth="1"/>
    <col min="13" max="13" width="12.28515625" style="3" customWidth="1"/>
    <col min="14" max="14" width="1.42578125" style="3" customWidth="1"/>
    <col min="15" max="15" width="5.42578125" style="3" customWidth="1"/>
    <col min="16" max="16384" width="11.42578125" style="3"/>
  </cols>
  <sheetData>
    <row r="2" spans="4:14" ht="31.5" x14ac:dyDescent="0.6">
      <c r="D2" s="1"/>
      <c r="E2" s="63" t="s">
        <v>0</v>
      </c>
      <c r="F2" s="63"/>
      <c r="G2" s="63"/>
      <c r="H2" s="63"/>
      <c r="I2" s="63"/>
      <c r="J2" s="63"/>
      <c r="K2" s="63"/>
      <c r="L2" s="63"/>
      <c r="M2" s="63"/>
      <c r="N2" s="2"/>
    </row>
    <row r="3" spans="4:14" ht="31.5" x14ac:dyDescent="0.6">
      <c r="D3" s="4"/>
      <c r="E3" s="64" t="s">
        <v>43</v>
      </c>
      <c r="F3" s="64"/>
      <c r="G3" s="64"/>
      <c r="H3" s="64"/>
      <c r="I3" s="64"/>
      <c r="J3" s="64"/>
      <c r="K3" s="64"/>
      <c r="L3" s="64"/>
      <c r="M3" s="64"/>
      <c r="N3" s="5"/>
    </row>
    <row r="4" spans="4:14" ht="9" customHeight="1" x14ac:dyDescent="0.25">
      <c r="D4" s="4"/>
      <c r="E4" s="65" t="s">
        <v>52</v>
      </c>
      <c r="F4" s="65"/>
      <c r="G4" s="65"/>
      <c r="H4" s="65"/>
      <c r="I4" s="65"/>
      <c r="J4" s="65"/>
      <c r="K4" s="65"/>
      <c r="L4" s="65"/>
      <c r="M4" s="65"/>
      <c r="N4" s="5"/>
    </row>
    <row r="5" spans="4:14" ht="12" customHeight="1" x14ac:dyDescent="0.25">
      <c r="D5" s="4"/>
      <c r="E5" s="66"/>
      <c r="F5" s="66"/>
      <c r="G5" s="66"/>
      <c r="H5" s="66"/>
      <c r="I5" s="66"/>
      <c r="J5" s="66"/>
      <c r="K5" s="66"/>
      <c r="L5" s="66"/>
      <c r="M5" s="66"/>
      <c r="N5" s="5"/>
    </row>
    <row r="6" spans="4:14" ht="35.25" customHeight="1" x14ac:dyDescent="0.25">
      <c r="D6" s="4"/>
      <c r="E6" s="7" t="s">
        <v>1</v>
      </c>
      <c r="F6" s="6"/>
      <c r="G6" s="8" t="s">
        <v>2</v>
      </c>
      <c r="H6" s="8"/>
      <c r="I6" s="8" t="s">
        <v>3</v>
      </c>
      <c r="J6" s="8"/>
      <c r="K6" s="8" t="s">
        <v>4</v>
      </c>
      <c r="L6" s="8"/>
      <c r="M6" s="8" t="s">
        <v>5</v>
      </c>
      <c r="N6" s="5"/>
    </row>
    <row r="7" spans="4:14" ht="16.5" x14ac:dyDescent="0.25">
      <c r="D7" s="4"/>
      <c r="E7" s="6"/>
      <c r="F7" s="6"/>
      <c r="G7" s="6"/>
      <c r="H7" s="6"/>
      <c r="I7" s="6"/>
      <c r="J7" s="6"/>
      <c r="K7" s="6"/>
      <c r="L7" s="6"/>
      <c r="M7" s="6"/>
      <c r="N7" s="5"/>
    </row>
    <row r="8" spans="4:14" collapsed="1" x14ac:dyDescent="0.25">
      <c r="D8" s="4"/>
      <c r="E8" s="42" t="s">
        <v>6</v>
      </c>
      <c r="F8" s="42"/>
      <c r="G8" s="42">
        <f>SUM(G10:G18)</f>
        <v>7005261.0881532282</v>
      </c>
      <c r="H8" s="43"/>
      <c r="I8" s="42">
        <f>SUM(I10:I18)</f>
        <v>6515795.9095064597</v>
      </c>
      <c r="J8" s="42"/>
      <c r="K8" s="44">
        <f>G8-I8</f>
        <v>489465.17864676844</v>
      </c>
      <c r="L8" s="42"/>
      <c r="M8" s="45">
        <f>IFERROR((G8/I8),0)</f>
        <v>1.0751197835912334</v>
      </c>
      <c r="N8" s="5"/>
    </row>
    <row r="9" spans="4:14" ht="16.5" hidden="1" outlineLevel="1" x14ac:dyDescent="0.25">
      <c r="D9" s="4"/>
      <c r="E9" s="6"/>
      <c r="F9" s="6"/>
      <c r="G9" s="6"/>
      <c r="H9" s="6"/>
      <c r="I9" s="6"/>
      <c r="J9" s="6"/>
      <c r="K9" s="9"/>
      <c r="L9" s="6"/>
      <c r="M9" s="10"/>
      <c r="N9" s="5"/>
    </row>
    <row r="10" spans="4:14" ht="16.5" hidden="1" outlineLevel="1" x14ac:dyDescent="0.25">
      <c r="D10" s="4"/>
      <c r="E10" s="11" t="s">
        <v>49</v>
      </c>
      <c r="F10" s="11"/>
      <c r="G10" s="11">
        <v>5454911.7514757197</v>
      </c>
      <c r="H10" s="12"/>
      <c r="I10" s="11">
        <v>5292881.0197606776</v>
      </c>
      <c r="J10" s="11"/>
      <c r="K10" s="13">
        <f t="shared" ref="K10" si="0">G10-I10</f>
        <v>162030.73171504214</v>
      </c>
      <c r="L10" s="11"/>
      <c r="M10" s="14">
        <f t="shared" ref="M10" si="1">IFERROR((G10/I10),0)</f>
        <v>1.0306129556115298</v>
      </c>
      <c r="N10" s="5"/>
    </row>
    <row r="11" spans="4:14" ht="16.5" hidden="1" outlineLevel="1" x14ac:dyDescent="0.25">
      <c r="D11" s="4"/>
      <c r="E11" s="11" t="s">
        <v>7</v>
      </c>
      <c r="F11" s="11"/>
      <c r="G11" s="11">
        <v>76491.545215999999</v>
      </c>
      <c r="H11" s="12"/>
      <c r="I11" s="11">
        <v>74146.040470063526</v>
      </c>
      <c r="J11" s="11"/>
      <c r="K11" s="13">
        <f t="shared" ref="K11:K20" si="2">G11-I11</f>
        <v>2345.5047459364723</v>
      </c>
      <c r="L11" s="11"/>
      <c r="M11" s="14">
        <f>IFERROR((G11/I11),0)</f>
        <v>1.031633580580523</v>
      </c>
      <c r="N11" s="5"/>
    </row>
    <row r="12" spans="4:14" ht="16.5" hidden="1" outlineLevel="1" x14ac:dyDescent="0.25">
      <c r="D12" s="4"/>
      <c r="E12" s="11" t="s">
        <v>8</v>
      </c>
      <c r="F12" s="11"/>
      <c r="G12" s="11">
        <v>115326.86478800001</v>
      </c>
      <c r="H12" s="12"/>
      <c r="I12" s="11">
        <v>105399.0154207919</v>
      </c>
      <c r="J12" s="11"/>
      <c r="K12" s="13">
        <f t="shared" si="2"/>
        <v>9927.8493672081095</v>
      </c>
      <c r="L12" s="11"/>
      <c r="M12" s="14">
        <f>IFERROR((G12/I12),0)</f>
        <v>1.0941929991240664</v>
      </c>
      <c r="N12" s="5"/>
    </row>
    <row r="13" spans="4:14" ht="16.5" hidden="1" outlineLevel="1" x14ac:dyDescent="0.25">
      <c r="D13" s="4"/>
      <c r="E13" s="11" t="s">
        <v>50</v>
      </c>
      <c r="F13" s="11"/>
      <c r="G13" s="11">
        <v>1172631.4140260001</v>
      </c>
      <c r="H13" s="12"/>
      <c r="I13" s="11">
        <v>878555.23611349054</v>
      </c>
      <c r="J13" s="11"/>
      <c r="K13" s="13">
        <f t="shared" ref="K13" si="3">G13-I13</f>
        <v>294076.17791250953</v>
      </c>
      <c r="L13" s="11"/>
      <c r="M13" s="14">
        <f>IFERROR((G13/I13),0)</f>
        <v>1.3347270220748206</v>
      </c>
      <c r="N13" s="5"/>
    </row>
    <row r="14" spans="4:14" ht="16.5" hidden="1" outlineLevel="1" x14ac:dyDescent="0.25">
      <c r="D14" s="4"/>
      <c r="E14" s="11" t="s">
        <v>53</v>
      </c>
      <c r="F14" s="11"/>
      <c r="G14" s="11">
        <v>106517.28447699999</v>
      </c>
      <c r="H14" s="12"/>
      <c r="I14" s="11">
        <v>97612.093339991639</v>
      </c>
      <c r="J14" s="11"/>
      <c r="K14" s="13">
        <f t="shared" ref="K14:K15" si="4">G14-I14</f>
        <v>8905.1911370083544</v>
      </c>
      <c r="L14" s="11"/>
      <c r="M14" s="14">
        <f t="shared" ref="M14:M15" si="5">IFERROR((G14/I14),0)</f>
        <v>1.0912304083674425</v>
      </c>
      <c r="N14" s="5"/>
    </row>
    <row r="15" spans="4:14" ht="16.5" hidden="1" outlineLevel="1" x14ac:dyDescent="0.25">
      <c r="D15" s="4"/>
      <c r="E15" s="11" t="s">
        <v>51</v>
      </c>
      <c r="F15" s="11"/>
      <c r="G15" s="11">
        <v>71873.696869970008</v>
      </c>
      <c r="H15" s="12"/>
      <c r="I15" s="11">
        <v>50689.497205287415</v>
      </c>
      <c r="J15" s="11"/>
      <c r="K15" s="13">
        <f t="shared" si="4"/>
        <v>21184.199664682594</v>
      </c>
      <c r="L15" s="11"/>
      <c r="M15" s="14">
        <f t="shared" si="5"/>
        <v>1.417920887612846</v>
      </c>
      <c r="N15" s="5"/>
    </row>
    <row r="16" spans="4:14" ht="16.5" hidden="1" outlineLevel="1" x14ac:dyDescent="0.25">
      <c r="D16" s="4"/>
      <c r="E16" s="11" t="s">
        <v>10</v>
      </c>
      <c r="F16" s="11"/>
      <c r="G16" s="11">
        <v>3620.297133</v>
      </c>
      <c r="H16" s="12"/>
      <c r="I16" s="11">
        <v>5460.0000000000009</v>
      </c>
      <c r="J16" s="11"/>
      <c r="K16" s="13">
        <f t="shared" si="2"/>
        <v>-1839.7028670000009</v>
      </c>
      <c r="L16" s="11"/>
      <c r="M16" s="14">
        <f t="shared" ref="M16:M18" si="6">IFERROR((G16/I16),0)</f>
        <v>0.66305808296703284</v>
      </c>
      <c r="N16" s="5"/>
    </row>
    <row r="17" spans="4:14" s="22" customFormat="1" ht="16.5" hidden="1" outlineLevel="1" x14ac:dyDescent="0.2">
      <c r="D17" s="15"/>
      <c r="E17" s="11" t="s">
        <v>11</v>
      </c>
      <c r="F17" s="17"/>
      <c r="G17" s="17">
        <v>85.964980999999995</v>
      </c>
      <c r="H17" s="18"/>
      <c r="I17" s="17">
        <v>2659.4538253164033</v>
      </c>
      <c r="J17" s="17"/>
      <c r="K17" s="19">
        <f t="shared" si="2"/>
        <v>-2573.4888443164032</v>
      </c>
      <c r="L17" s="17"/>
      <c r="M17" s="20">
        <f t="shared" si="6"/>
        <v>3.2324299140547207E-2</v>
      </c>
      <c r="N17" s="21"/>
    </row>
    <row r="18" spans="4:14" ht="16.5" hidden="1" outlineLevel="1" x14ac:dyDescent="0.25">
      <c r="D18" s="4"/>
      <c r="E18" s="11" t="s">
        <v>12</v>
      </c>
      <c r="F18" s="11"/>
      <c r="G18" s="11">
        <v>3802.2691865399997</v>
      </c>
      <c r="H18" s="12"/>
      <c r="I18" s="11">
        <v>8393.553370841224</v>
      </c>
      <c r="J18" s="11"/>
      <c r="K18" s="13">
        <f t="shared" si="2"/>
        <v>-4591.2841843012247</v>
      </c>
      <c r="L18" s="11"/>
      <c r="M18" s="14">
        <f t="shared" si="6"/>
        <v>0.45299875017759328</v>
      </c>
      <c r="N18" s="5"/>
    </row>
    <row r="19" spans="4:14" ht="8.25" customHeight="1" x14ac:dyDescent="0.25">
      <c r="D19" s="4"/>
      <c r="E19" s="6"/>
      <c r="F19" s="6"/>
      <c r="G19" s="6"/>
      <c r="H19" s="6"/>
      <c r="I19" s="6"/>
      <c r="J19" s="6"/>
      <c r="K19" s="9"/>
      <c r="L19" s="6"/>
      <c r="M19" s="10"/>
      <c r="N19" s="5"/>
    </row>
    <row r="20" spans="4:14" x14ac:dyDescent="0.25">
      <c r="D20" s="4"/>
      <c r="E20" s="42" t="s">
        <v>13</v>
      </c>
      <c r="F20" s="42"/>
      <c r="G20" s="42">
        <v>6618631.382509741</v>
      </c>
      <c r="H20" s="43"/>
      <c r="I20" s="42">
        <v>6117046.0127412872</v>
      </c>
      <c r="J20" s="42"/>
      <c r="K20" s="44">
        <f t="shared" si="2"/>
        <v>501585.36976845376</v>
      </c>
      <c r="L20" s="42"/>
      <c r="M20" s="45">
        <f>IFERROR((G20/I20),0)</f>
        <v>1.0819979723421558</v>
      </c>
      <c r="N20" s="5"/>
    </row>
    <row r="21" spans="4:14" ht="6" customHeight="1" x14ac:dyDescent="0.25">
      <c r="D21" s="4"/>
      <c r="E21" s="6"/>
      <c r="F21" s="6"/>
      <c r="G21" s="6"/>
      <c r="H21" s="6"/>
      <c r="I21" s="6"/>
      <c r="J21" s="6"/>
      <c r="K21" s="9"/>
      <c r="L21" s="6"/>
      <c r="M21" s="10"/>
      <c r="N21" s="5"/>
    </row>
    <row r="22" spans="4:14" x14ac:dyDescent="0.25">
      <c r="D22" s="4"/>
      <c r="E22" s="23" t="s">
        <v>14</v>
      </c>
      <c r="F22" s="23"/>
      <c r="G22" s="40">
        <f>G20/G8</f>
        <v>0.94480866583297995</v>
      </c>
      <c r="H22" s="41"/>
      <c r="I22" s="40">
        <f>I20/I8</f>
        <v>0.93880258032892017</v>
      </c>
      <c r="J22" s="23"/>
      <c r="K22" s="25"/>
      <c r="L22" s="23"/>
      <c r="M22" s="24"/>
      <c r="N22" s="5"/>
    </row>
    <row r="23" spans="4:14" ht="6" customHeight="1" thickBot="1" x14ac:dyDescent="0.3">
      <c r="D23" s="4"/>
      <c r="E23" s="6"/>
      <c r="F23" s="6"/>
      <c r="G23" s="6"/>
      <c r="H23" s="6"/>
      <c r="I23" s="6"/>
      <c r="J23" s="6"/>
      <c r="K23" s="9"/>
      <c r="L23" s="6"/>
      <c r="M23" s="10"/>
      <c r="N23" s="5"/>
    </row>
    <row r="24" spans="4:14" x14ac:dyDescent="0.25">
      <c r="D24" s="4"/>
      <c r="E24" s="26" t="s">
        <v>15</v>
      </c>
      <c r="F24" s="26"/>
      <c r="G24" s="26">
        <f>G8-G20</f>
        <v>386629.70564348716</v>
      </c>
      <c r="H24" s="26"/>
      <c r="I24" s="26">
        <f>I8-I20</f>
        <v>398749.89676517248</v>
      </c>
      <c r="J24" s="26"/>
      <c r="K24" s="26">
        <f t="shared" ref="K24" si="7">G24-I24</f>
        <v>-12120.191121685319</v>
      </c>
      <c r="L24" s="26"/>
      <c r="M24" s="28">
        <f>IFERROR((G24/I24),0)</f>
        <v>0.96960452850267942</v>
      </c>
      <c r="N24" s="5"/>
    </row>
    <row r="25" spans="4:14" ht="16.5" x14ac:dyDescent="0.25">
      <c r="D25" s="4"/>
      <c r="E25" s="47" t="s">
        <v>16</v>
      </c>
      <c r="F25" s="47"/>
      <c r="G25" s="48">
        <f>G24/G8</f>
        <v>5.5191334167020031E-2</v>
      </c>
      <c r="H25" s="49"/>
      <c r="I25" s="48">
        <f>I24/I8</f>
        <v>6.1197419671079889E-2</v>
      </c>
      <c r="J25" s="47"/>
      <c r="K25" s="50"/>
      <c r="L25" s="47"/>
      <c r="M25" s="51"/>
      <c r="N25" s="5"/>
    </row>
    <row r="26" spans="4:14" x14ac:dyDescent="0.25">
      <c r="D26" s="4"/>
      <c r="E26" s="29"/>
      <c r="F26" s="29"/>
      <c r="G26" s="29"/>
      <c r="H26" s="29"/>
      <c r="I26" s="29"/>
      <c r="J26" s="29"/>
      <c r="K26" s="30"/>
      <c r="L26" s="29"/>
      <c r="M26" s="31"/>
      <c r="N26" s="5"/>
    </row>
    <row r="27" spans="4:14" ht="16.5" x14ac:dyDescent="0.25">
      <c r="D27" s="4"/>
      <c r="E27" s="6" t="s">
        <v>17</v>
      </c>
      <c r="F27" s="6"/>
      <c r="G27" s="6">
        <f>SUM(G29:G42)</f>
        <v>339981.58476047986</v>
      </c>
      <c r="H27" s="6"/>
      <c r="I27" s="6">
        <f>SUM(I29:I42)</f>
        <v>332930.03409618634</v>
      </c>
      <c r="J27" s="6"/>
      <c r="K27" s="9">
        <f t="shared" ref="K27" si="8">G27-I27</f>
        <v>7051.5506642935215</v>
      </c>
      <c r="L27" s="6"/>
      <c r="M27" s="10">
        <f>IFERROR((G27/I27),0)</f>
        <v>1.0211802779627153</v>
      </c>
      <c r="N27" s="5"/>
    </row>
    <row r="28" spans="4:14" ht="20.25" customHeight="1" collapsed="1" thickBot="1" x14ac:dyDescent="0.3">
      <c r="D28" s="4"/>
      <c r="E28" s="6"/>
      <c r="F28" s="6"/>
      <c r="G28" s="6"/>
      <c r="H28" s="6"/>
      <c r="I28" s="6"/>
      <c r="J28" s="6"/>
      <c r="K28" s="9"/>
      <c r="L28" s="6"/>
      <c r="M28" s="10"/>
      <c r="N28" s="5"/>
    </row>
    <row r="29" spans="4:14" ht="16.5" hidden="1" outlineLevel="1" x14ac:dyDescent="0.25">
      <c r="D29" s="4"/>
      <c r="E29" s="11" t="s">
        <v>18</v>
      </c>
      <c r="F29" s="11"/>
      <c r="G29" s="11">
        <v>131185.62639152992</v>
      </c>
      <c r="H29" s="12"/>
      <c r="I29" s="11">
        <v>131334.22010239473</v>
      </c>
      <c r="J29" s="11"/>
      <c r="K29" s="13">
        <f t="shared" ref="K29:K42" si="9">G29-I29</f>
        <v>-148.59371086480678</v>
      </c>
      <c r="L29" s="11"/>
      <c r="M29" s="14">
        <f t="shared" ref="M29:M42" si="10">IFERROR((G29/I29),0)</f>
        <v>0.99886858344497764</v>
      </c>
      <c r="N29" s="5"/>
    </row>
    <row r="30" spans="4:14" ht="16.5" hidden="1" outlineLevel="1" x14ac:dyDescent="0.25">
      <c r="D30" s="4"/>
      <c r="E30" s="11" t="s">
        <v>19</v>
      </c>
      <c r="F30" s="11"/>
      <c r="G30" s="11">
        <v>55076.504816000001</v>
      </c>
      <c r="H30" s="12"/>
      <c r="I30" s="11">
        <v>71670.145431899684</v>
      </c>
      <c r="J30" s="11"/>
      <c r="K30" s="13">
        <f t="shared" si="9"/>
        <v>-16593.640615899683</v>
      </c>
      <c r="L30" s="11"/>
      <c r="M30" s="14">
        <f t="shared" si="10"/>
        <v>0.76847206719195504</v>
      </c>
      <c r="N30" s="5"/>
    </row>
    <row r="31" spans="4:14" ht="16.5" hidden="1" outlineLevel="1" x14ac:dyDescent="0.25">
      <c r="D31" s="4"/>
      <c r="E31" s="11" t="s">
        <v>20</v>
      </c>
      <c r="F31" s="11"/>
      <c r="G31" s="11">
        <v>45388.287989610006</v>
      </c>
      <c r="H31" s="12"/>
      <c r="I31" s="11">
        <v>51739.032184034877</v>
      </c>
      <c r="J31" s="11"/>
      <c r="K31" s="13">
        <f t="shared" si="9"/>
        <v>-6350.7441944248712</v>
      </c>
      <c r="L31" s="11"/>
      <c r="M31" s="14">
        <f t="shared" si="10"/>
        <v>0.87725429088361417</v>
      </c>
      <c r="N31" s="5"/>
    </row>
    <row r="32" spans="4:14" ht="16.5" hidden="1" outlineLevel="1" x14ac:dyDescent="0.25">
      <c r="D32" s="4"/>
      <c r="E32" s="11" t="s">
        <v>21</v>
      </c>
      <c r="F32" s="11"/>
      <c r="G32" s="11">
        <v>25196.657660740002</v>
      </c>
      <c r="H32" s="12"/>
      <c r="I32" s="11">
        <v>33519.765972983005</v>
      </c>
      <c r="J32" s="11"/>
      <c r="K32" s="13">
        <f t="shared" si="9"/>
        <v>-8323.1083122430027</v>
      </c>
      <c r="L32" s="11"/>
      <c r="M32" s="14">
        <f t="shared" si="10"/>
        <v>0.75169551246415489</v>
      </c>
      <c r="N32" s="5"/>
    </row>
    <row r="33" spans="4:14" ht="16.5" hidden="1" outlineLevel="1" x14ac:dyDescent="0.25">
      <c r="D33" s="4"/>
      <c r="E33" s="11" t="s">
        <v>22</v>
      </c>
      <c r="F33" s="11"/>
      <c r="G33" s="11">
        <v>13799.812911719999</v>
      </c>
      <c r="H33" s="12"/>
      <c r="I33" s="11">
        <v>17198.8019824414</v>
      </c>
      <c r="J33" s="11"/>
      <c r="K33" s="13">
        <f t="shared" si="9"/>
        <v>-3398.9890707214017</v>
      </c>
      <c r="L33" s="11"/>
      <c r="M33" s="14">
        <f t="shared" si="10"/>
        <v>0.80237059103352093</v>
      </c>
      <c r="N33" s="5"/>
    </row>
    <row r="34" spans="4:14" ht="16.5" hidden="1" outlineLevel="1" x14ac:dyDescent="0.25">
      <c r="D34" s="4"/>
      <c r="E34" s="11" t="s">
        <v>23</v>
      </c>
      <c r="F34" s="11"/>
      <c r="G34" s="11">
        <v>12492.250726169999</v>
      </c>
      <c r="H34" s="12"/>
      <c r="I34" s="11">
        <v>8468.8527450537676</v>
      </c>
      <c r="J34" s="11"/>
      <c r="K34" s="13">
        <f t="shared" si="9"/>
        <v>4023.3979811162317</v>
      </c>
      <c r="L34" s="11"/>
      <c r="M34" s="14">
        <f t="shared" si="10"/>
        <v>1.4750818206711762</v>
      </c>
      <c r="N34" s="5"/>
    </row>
    <row r="35" spans="4:14" ht="16.5" hidden="1" outlineLevel="1" x14ac:dyDescent="0.25">
      <c r="D35" s="4"/>
      <c r="E35" s="11" t="s">
        <v>24</v>
      </c>
      <c r="F35" s="11"/>
      <c r="G35" s="11">
        <v>37934.436244349992</v>
      </c>
      <c r="H35" s="12"/>
      <c r="I35" s="11">
        <v>0</v>
      </c>
      <c r="J35" s="11"/>
      <c r="K35" s="13">
        <f t="shared" si="9"/>
        <v>37934.436244349992</v>
      </c>
      <c r="L35" s="11"/>
      <c r="M35" s="14">
        <f t="shared" si="10"/>
        <v>0</v>
      </c>
      <c r="N35" s="5"/>
    </row>
    <row r="36" spans="4:14" ht="16.5" hidden="1" outlineLevel="1" x14ac:dyDescent="0.25">
      <c r="D36" s="4"/>
      <c r="E36" s="11" t="s">
        <v>25</v>
      </c>
      <c r="F36" s="11"/>
      <c r="G36" s="11">
        <v>4853.9545838100003</v>
      </c>
      <c r="H36" s="12"/>
      <c r="I36" s="11">
        <v>6490.2699522254952</v>
      </c>
      <c r="J36" s="11"/>
      <c r="K36" s="13">
        <f t="shared" si="9"/>
        <v>-1636.315368415495</v>
      </c>
      <c r="L36" s="11"/>
      <c r="M36" s="14">
        <f t="shared" si="10"/>
        <v>0.74788177064123396</v>
      </c>
      <c r="N36" s="5"/>
    </row>
    <row r="37" spans="4:14" ht="16.5" hidden="1" outlineLevel="1" x14ac:dyDescent="0.25">
      <c r="D37" s="4"/>
      <c r="E37" s="11" t="s">
        <v>26</v>
      </c>
      <c r="F37" s="11"/>
      <c r="G37" s="11">
        <v>3271.2114209999995</v>
      </c>
      <c r="H37" s="12"/>
      <c r="I37" s="11">
        <v>4096.311940959723</v>
      </c>
      <c r="J37" s="11"/>
      <c r="K37" s="13">
        <f t="shared" si="9"/>
        <v>-825.10051995972344</v>
      </c>
      <c r="L37" s="11"/>
      <c r="M37" s="14">
        <f t="shared" si="10"/>
        <v>0.7985747834022594</v>
      </c>
      <c r="N37" s="5"/>
    </row>
    <row r="38" spans="4:14" ht="16.5" hidden="1" outlineLevel="1" x14ac:dyDescent="0.25">
      <c r="D38" s="4"/>
      <c r="E38" s="11" t="s">
        <v>27</v>
      </c>
      <c r="F38" s="11"/>
      <c r="G38" s="11">
        <v>3876.0993559099998</v>
      </c>
      <c r="H38" s="12"/>
      <c r="I38" s="11">
        <v>1658.2271696779999</v>
      </c>
      <c r="J38" s="11"/>
      <c r="K38" s="13">
        <f t="shared" si="9"/>
        <v>2217.8721862319999</v>
      </c>
      <c r="L38" s="11"/>
      <c r="M38" s="14">
        <f t="shared" si="10"/>
        <v>2.3374959877558115</v>
      </c>
      <c r="N38" s="5"/>
    </row>
    <row r="39" spans="4:14" ht="16.5" hidden="1" outlineLevel="1" x14ac:dyDescent="0.25">
      <c r="D39" s="4"/>
      <c r="E39" s="11" t="s">
        <v>28</v>
      </c>
      <c r="F39" s="11"/>
      <c r="G39" s="11">
        <v>3299.2777958699994</v>
      </c>
      <c r="H39" s="12"/>
      <c r="I39" s="11">
        <v>4255.9603816791077</v>
      </c>
      <c r="J39" s="11"/>
      <c r="K39" s="13">
        <f t="shared" si="9"/>
        <v>-956.68258580910833</v>
      </c>
      <c r="L39" s="11"/>
      <c r="M39" s="14">
        <f t="shared" si="10"/>
        <v>0.77521346534911406</v>
      </c>
      <c r="N39" s="5"/>
    </row>
    <row r="40" spans="4:14" ht="16.5" hidden="1" outlineLevel="1" x14ac:dyDescent="0.25">
      <c r="D40" s="4"/>
      <c r="E40" s="11" t="s">
        <v>29</v>
      </c>
      <c r="F40" s="11"/>
      <c r="G40" s="11">
        <v>1219.1964439999999</v>
      </c>
      <c r="H40" s="12"/>
      <c r="I40" s="11">
        <v>627.78000255636402</v>
      </c>
      <c r="J40" s="11"/>
      <c r="K40" s="13">
        <f t="shared" si="9"/>
        <v>591.4164414436359</v>
      </c>
      <c r="L40" s="11"/>
      <c r="M40" s="14">
        <f t="shared" si="10"/>
        <v>1.9420759486370174</v>
      </c>
      <c r="N40" s="5"/>
    </row>
    <row r="41" spans="4:14" ht="16.5" hidden="1" outlineLevel="1" x14ac:dyDescent="0.25">
      <c r="D41" s="4"/>
      <c r="E41" s="11" t="s">
        <v>30</v>
      </c>
      <c r="F41" s="11"/>
      <c r="G41" s="11">
        <v>1504.7282877700002</v>
      </c>
      <c r="H41" s="12"/>
      <c r="I41" s="11">
        <v>730.24885937650015</v>
      </c>
      <c r="J41" s="11"/>
      <c r="K41" s="13">
        <f t="shared" si="9"/>
        <v>774.47942839350003</v>
      </c>
      <c r="L41" s="11"/>
      <c r="M41" s="14">
        <f t="shared" si="10"/>
        <v>2.0605691723431994</v>
      </c>
      <c r="N41" s="5"/>
    </row>
    <row r="42" spans="4:14" ht="17.25" hidden="1" outlineLevel="1" thickBot="1" x14ac:dyDescent="0.3">
      <c r="D42" s="4"/>
      <c r="E42" s="11" t="s">
        <v>31</v>
      </c>
      <c r="F42" s="11"/>
      <c r="G42" s="11">
        <v>883.54013199999997</v>
      </c>
      <c r="H42" s="12"/>
      <c r="I42" s="11">
        <v>1140.4173709036718</v>
      </c>
      <c r="J42" s="11"/>
      <c r="K42" s="13">
        <f t="shared" si="9"/>
        <v>-256.87723890367181</v>
      </c>
      <c r="L42" s="11"/>
      <c r="M42" s="14">
        <f t="shared" si="10"/>
        <v>0.77475155547646457</v>
      </c>
      <c r="N42" s="5"/>
    </row>
    <row r="43" spans="4:14" x14ac:dyDescent="0.25">
      <c r="D43" s="4"/>
      <c r="E43" s="26" t="s">
        <v>32</v>
      </c>
      <c r="F43" s="26"/>
      <c r="G43" s="26">
        <f>G24-G27</f>
        <v>46648.120883007301</v>
      </c>
      <c r="H43" s="26"/>
      <c r="I43" s="26">
        <f>I24-I27</f>
        <v>65819.862668986141</v>
      </c>
      <c r="J43" s="26"/>
      <c r="K43" s="27">
        <f>K24-K27</f>
        <v>-19171.74178597884</v>
      </c>
      <c r="L43" s="26"/>
      <c r="M43" s="28">
        <f>IFERROR((G43/I43),0)</f>
        <v>0.70872406886663974</v>
      </c>
      <c r="N43" s="5"/>
    </row>
    <row r="44" spans="4:14" ht="16.5" x14ac:dyDescent="0.25">
      <c r="D44" s="4"/>
      <c r="E44" s="47" t="s">
        <v>33</v>
      </c>
      <c r="F44" s="47"/>
      <c r="G44" s="48">
        <f>G43/G8</f>
        <v>6.6590124616333147E-3</v>
      </c>
      <c r="H44" s="49"/>
      <c r="I44" s="48">
        <f>I43/I8</f>
        <v>1.0101584454626002E-2</v>
      </c>
      <c r="J44" s="47"/>
      <c r="K44" s="50"/>
      <c r="L44" s="47"/>
      <c r="M44" s="51"/>
      <c r="N44" s="5"/>
    </row>
    <row r="45" spans="4:14" ht="9.75" customHeight="1" x14ac:dyDescent="0.25">
      <c r="D45" s="4"/>
      <c r="E45" s="6"/>
      <c r="F45" s="6"/>
      <c r="G45" s="6"/>
      <c r="H45" s="6"/>
      <c r="I45" s="6"/>
      <c r="J45" s="6"/>
      <c r="K45" s="9"/>
      <c r="L45" s="6"/>
      <c r="M45" s="10"/>
      <c r="N45" s="5"/>
    </row>
    <row r="46" spans="4:14" ht="16.5" collapsed="1" x14ac:dyDescent="0.25">
      <c r="D46" s="4"/>
      <c r="E46" s="6" t="s">
        <v>34</v>
      </c>
      <c r="F46" s="6"/>
      <c r="G46" s="6">
        <f>G47-G48</f>
        <v>609.13051419000476</v>
      </c>
      <c r="H46" s="6"/>
      <c r="I46" s="6">
        <f>I47-I48</f>
        <v>-11766.645836719617</v>
      </c>
      <c r="J46" s="6"/>
      <c r="K46" s="9">
        <f t="shared" ref="K46:K48" si="11">G46-I46</f>
        <v>12375.776350909622</v>
      </c>
      <c r="L46" s="6"/>
      <c r="M46" s="10">
        <f>IFERROR((G46/I46),0)</f>
        <v>-5.1767557436726772E-2</v>
      </c>
      <c r="N46" s="5"/>
    </row>
    <row r="47" spans="4:14" s="22" customFormat="1" ht="13.5" hidden="1" outlineLevel="3" x14ac:dyDescent="0.2">
      <c r="D47" s="15"/>
      <c r="E47" s="16" t="s">
        <v>35</v>
      </c>
      <c r="F47" s="17"/>
      <c r="G47" s="17">
        <v>18987.955247620004</v>
      </c>
      <c r="H47" s="18"/>
      <c r="I47" s="17">
        <v>20275.297572303793</v>
      </c>
      <c r="J47" s="17"/>
      <c r="K47" s="19">
        <f t="shared" si="11"/>
        <v>-1287.3423246837883</v>
      </c>
      <c r="L47" s="17"/>
      <c r="M47" s="20">
        <f t="shared" ref="M47:M48" si="12">IFERROR((G47/I47),0)</f>
        <v>0.93650685914260967</v>
      </c>
      <c r="N47" s="21"/>
    </row>
    <row r="48" spans="4:14" s="22" customFormat="1" ht="13.5" hidden="1" outlineLevel="3" x14ac:dyDescent="0.2">
      <c r="D48" s="15"/>
      <c r="E48" s="16" t="s">
        <v>36</v>
      </c>
      <c r="F48" s="17"/>
      <c r="G48" s="17">
        <v>18378.824733429999</v>
      </c>
      <c r="H48" s="18"/>
      <c r="I48" s="17">
        <v>32041.94340902341</v>
      </c>
      <c r="J48" s="17"/>
      <c r="K48" s="19">
        <f t="shared" si="11"/>
        <v>-13663.11867559341</v>
      </c>
      <c r="L48" s="17"/>
      <c r="M48" s="20">
        <f t="shared" si="12"/>
        <v>0.57358645506671402</v>
      </c>
      <c r="N48" s="21"/>
    </row>
    <row r="49" spans="4:14" ht="9.75" customHeight="1" thickBot="1" x14ac:dyDescent="0.3">
      <c r="D49" s="4"/>
      <c r="E49" s="6"/>
      <c r="F49" s="6"/>
      <c r="G49" s="6"/>
      <c r="H49" s="6"/>
      <c r="I49" s="6"/>
      <c r="J49" s="6"/>
      <c r="K49" s="9"/>
      <c r="L49" s="6"/>
      <c r="M49" s="10"/>
      <c r="N49" s="5"/>
    </row>
    <row r="50" spans="4:14" x14ac:dyDescent="0.25">
      <c r="D50" s="4"/>
      <c r="E50" s="26" t="s">
        <v>37</v>
      </c>
      <c r="F50" s="26"/>
      <c r="G50" s="26">
        <f>G43+G46</f>
        <v>47257.251397197309</v>
      </c>
      <c r="H50" s="26"/>
      <c r="I50" s="26">
        <f>I43+I46</f>
        <v>54053.216832266524</v>
      </c>
      <c r="J50" s="26"/>
      <c r="K50" s="27">
        <f>IFERROR((E50/G50),0)</f>
        <v>0</v>
      </c>
      <c r="L50" s="26"/>
      <c r="M50" s="28">
        <f>IFERROR((G50/I50),0)</f>
        <v>0.87427269211085268</v>
      </c>
      <c r="N50" s="5"/>
    </row>
    <row r="51" spans="4:14" ht="9.75" customHeight="1" x14ac:dyDescent="0.25">
      <c r="D51" s="4"/>
      <c r="E51" s="6"/>
      <c r="F51" s="6"/>
      <c r="G51" s="6"/>
      <c r="H51" s="6"/>
      <c r="I51" s="6"/>
      <c r="J51" s="6"/>
      <c r="K51" s="9"/>
      <c r="L51" s="6"/>
      <c r="M51" s="10"/>
      <c r="N51" s="5"/>
    </row>
    <row r="52" spans="4:14" ht="16.5" x14ac:dyDescent="0.25">
      <c r="D52" s="4"/>
      <c r="E52" s="6" t="s">
        <v>44</v>
      </c>
      <c r="F52" s="6"/>
      <c r="G52" s="6">
        <v>-32348.754096000001</v>
      </c>
      <c r="H52" s="6"/>
      <c r="I52" s="6">
        <v>1278.2168322662774</v>
      </c>
      <c r="J52" s="6"/>
      <c r="K52" s="9">
        <f t="shared" ref="K52:K54" si="13">G52-I52</f>
        <v>-33626.970928266281</v>
      </c>
      <c r="L52" s="6"/>
      <c r="M52" s="10">
        <f>IFERROR((G52/I52),0)</f>
        <v>-25.307720317409437</v>
      </c>
      <c r="N52" s="5"/>
    </row>
    <row r="53" spans="4:14" ht="9.75" customHeight="1" thickBot="1" x14ac:dyDescent="0.3">
      <c r="D53" s="4"/>
      <c r="E53" s="6"/>
      <c r="F53" s="6"/>
      <c r="G53" s="6"/>
      <c r="H53" s="6"/>
      <c r="I53" s="6"/>
      <c r="J53" s="6"/>
      <c r="K53" s="9"/>
      <c r="L53" s="6"/>
      <c r="M53" s="10"/>
      <c r="N53" s="5"/>
    </row>
    <row r="54" spans="4:14" x14ac:dyDescent="0.25">
      <c r="D54" s="4"/>
      <c r="E54" s="32" t="s">
        <v>39</v>
      </c>
      <c r="F54" s="32"/>
      <c r="G54" s="32">
        <f>G50-G52</f>
        <v>79606.005493197314</v>
      </c>
      <c r="H54" s="32"/>
      <c r="I54" s="32">
        <f>I50-I52</f>
        <v>52775.000000000247</v>
      </c>
      <c r="J54" s="32"/>
      <c r="K54" s="33">
        <f t="shared" si="13"/>
        <v>26831.005493197066</v>
      </c>
      <c r="L54" s="32"/>
      <c r="M54" s="34">
        <f>IFERROR((G54/I54),0)</f>
        <v>1.5084037042765881</v>
      </c>
      <c r="N54" s="5"/>
    </row>
    <row r="55" spans="4:14" x14ac:dyDescent="0.25">
      <c r="D55" s="4"/>
      <c r="E55" s="52" t="s">
        <v>40</v>
      </c>
      <c r="F55" s="52"/>
      <c r="G55" s="53">
        <f>G54/G8</f>
        <v>1.1363745689339263E-2</v>
      </c>
      <c r="H55" s="54"/>
      <c r="I55" s="53">
        <f>I54/I8</f>
        <v>8.0995477349132781E-3</v>
      </c>
      <c r="J55" s="52"/>
      <c r="K55" s="55"/>
      <c r="L55" s="52"/>
      <c r="M55" s="56"/>
      <c r="N55" s="5"/>
    </row>
    <row r="56" spans="4:14" x14ac:dyDescent="0.25">
      <c r="D56" s="35"/>
      <c r="E56" s="36"/>
      <c r="F56" s="36"/>
      <c r="G56" s="36"/>
      <c r="H56" s="36"/>
      <c r="I56" s="36"/>
      <c r="J56" s="36"/>
      <c r="K56" s="36"/>
      <c r="L56" s="36"/>
      <c r="M56" s="36"/>
      <c r="N56" s="37"/>
    </row>
    <row r="57" spans="4:14" ht="16.5" x14ac:dyDescent="0.25">
      <c r="D57" s="3" t="s">
        <v>48</v>
      </c>
      <c r="E57" s="6"/>
    </row>
    <row r="58" spans="4:14" x14ac:dyDescent="0.25">
      <c r="G58" s="38"/>
      <c r="H58" s="39"/>
      <c r="I58" s="38"/>
      <c r="J58" s="39"/>
      <c r="K58" s="38"/>
    </row>
    <row r="59" spans="4:14" x14ac:dyDescent="0.25">
      <c r="I59" s="38"/>
    </row>
    <row r="65" spans="7:9" x14ac:dyDescent="0.25">
      <c r="G65" s="38"/>
      <c r="I65" s="38"/>
    </row>
  </sheetData>
  <sheetProtection algorithmName="SHA-512" hashValue="R2MG8npfovYFwSNlSazICDgBdrosfaklHsbitp9a1uI15ZStLfgYZGYpqZNfHsX10XPWqQ3ilNHdNY+FlI2uqw==" saltValue="ebHECiALT7y0giaV3yNoww==" spinCount="100000" sheet="1" objects="1" scenarios="1"/>
  <mergeCells count="3">
    <mergeCell ref="E2:M2"/>
    <mergeCell ref="E3:M3"/>
    <mergeCell ref="E4:M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96100-5D48-4A4C-92C2-C9899FACEFA9}">
  <sheetPr>
    <outlinePr summaryBelow="0"/>
  </sheetPr>
  <dimension ref="D2:N65"/>
  <sheetViews>
    <sheetView showGridLines="0" zoomScale="90" zoomScaleNormal="90" workbookViewId="0">
      <pane xSplit="6" ySplit="6" topLeftCell="G7" activePane="bottomRight" state="frozen"/>
      <selection activeCell="G59" sqref="G59"/>
      <selection pane="topRight" activeCell="G59" sqref="G59"/>
      <selection pane="bottomLeft" activeCell="G59" sqref="G59"/>
      <selection pane="bottomRight" activeCell="G7" sqref="G7"/>
    </sheetView>
  </sheetViews>
  <sheetFormatPr baseColWidth="10" defaultRowHeight="15" outlineLevelRow="3" x14ac:dyDescent="0.25"/>
  <cols>
    <col min="1" max="3" width="11.42578125" style="3"/>
    <col min="4" max="4" width="1.7109375" style="3" customWidth="1"/>
    <col min="5" max="5" width="47.42578125" style="3" bestFit="1" customWidth="1"/>
    <col min="6" max="6" width="1.7109375" style="3" customWidth="1"/>
    <col min="7" max="7" width="14.140625" style="3" customWidth="1"/>
    <col min="8" max="8" width="1.7109375" style="3" customWidth="1"/>
    <col min="9" max="9" width="14.85546875" style="3" customWidth="1"/>
    <col min="10" max="10" width="1.7109375" style="3" customWidth="1"/>
    <col min="11" max="11" width="12.28515625" style="3" customWidth="1"/>
    <col min="12" max="12" width="1.7109375" style="3" customWidth="1"/>
    <col min="13" max="13" width="12.28515625" style="3" customWidth="1"/>
    <col min="14" max="14" width="1.42578125" style="3" customWidth="1"/>
    <col min="15" max="16384" width="11.42578125" style="3"/>
  </cols>
  <sheetData>
    <row r="2" spans="4:14" ht="31.5" x14ac:dyDescent="0.6">
      <c r="D2" s="1"/>
      <c r="E2" s="63" t="s">
        <v>0</v>
      </c>
      <c r="F2" s="63"/>
      <c r="G2" s="63"/>
      <c r="H2" s="63"/>
      <c r="I2" s="63"/>
      <c r="J2" s="63"/>
      <c r="K2" s="63"/>
      <c r="L2" s="63"/>
      <c r="M2" s="63"/>
      <c r="N2" s="2"/>
    </row>
    <row r="3" spans="4:14" ht="31.5" x14ac:dyDescent="0.6">
      <c r="D3" s="4"/>
      <c r="E3" s="64" t="s">
        <v>42</v>
      </c>
      <c r="F3" s="64"/>
      <c r="G3" s="64"/>
      <c r="H3" s="64"/>
      <c r="I3" s="64"/>
      <c r="J3" s="64"/>
      <c r="K3" s="64"/>
      <c r="L3" s="64"/>
      <c r="M3" s="64"/>
      <c r="N3" s="5"/>
    </row>
    <row r="4" spans="4:14" ht="9" customHeight="1" x14ac:dyDescent="0.25">
      <c r="D4" s="4"/>
      <c r="E4" s="65" t="s">
        <v>52</v>
      </c>
      <c r="F4" s="65"/>
      <c r="G4" s="65"/>
      <c r="H4" s="65"/>
      <c r="I4" s="65"/>
      <c r="J4" s="65"/>
      <c r="K4" s="65"/>
      <c r="L4" s="65"/>
      <c r="M4" s="65"/>
      <c r="N4" s="5"/>
    </row>
    <row r="5" spans="4:14" ht="12" customHeight="1" x14ac:dyDescent="0.25">
      <c r="D5" s="4"/>
      <c r="E5" s="66"/>
      <c r="F5" s="66"/>
      <c r="G5" s="66"/>
      <c r="H5" s="66"/>
      <c r="I5" s="66"/>
      <c r="J5" s="66"/>
      <c r="K5" s="66"/>
      <c r="L5" s="66"/>
      <c r="M5" s="66"/>
      <c r="N5" s="5"/>
    </row>
    <row r="6" spans="4:14" ht="35.25" customHeight="1" x14ac:dyDescent="0.25">
      <c r="D6" s="4"/>
      <c r="E6" s="7" t="s">
        <v>1</v>
      </c>
      <c r="F6" s="6"/>
      <c r="G6" s="8" t="s">
        <v>2</v>
      </c>
      <c r="H6" s="8"/>
      <c r="I6" s="8" t="s">
        <v>3</v>
      </c>
      <c r="J6" s="8"/>
      <c r="K6" s="8" t="s">
        <v>4</v>
      </c>
      <c r="L6" s="8"/>
      <c r="M6" s="8" t="s">
        <v>5</v>
      </c>
      <c r="N6" s="5"/>
    </row>
    <row r="7" spans="4:14" ht="16.5" x14ac:dyDescent="0.25">
      <c r="D7" s="4"/>
      <c r="E7" s="6"/>
      <c r="F7" s="6"/>
      <c r="G7" s="6"/>
      <c r="H7" s="6"/>
      <c r="I7" s="6"/>
      <c r="J7" s="6"/>
      <c r="K7" s="6"/>
      <c r="L7" s="6"/>
      <c r="M7" s="6"/>
      <c r="N7" s="5"/>
    </row>
    <row r="8" spans="4:14" collapsed="1" x14ac:dyDescent="0.25">
      <c r="D8" s="4"/>
      <c r="E8" s="42" t="s">
        <v>6</v>
      </c>
      <c r="F8" s="42"/>
      <c r="G8" s="42">
        <f>SUM(G10:G18)</f>
        <v>7941447.4671481699</v>
      </c>
      <c r="H8" s="43"/>
      <c r="I8" s="42">
        <f>SUM(I10:I18)</f>
        <v>7414705.7310965201</v>
      </c>
      <c r="J8" s="42"/>
      <c r="K8" s="44">
        <f>G8-I8</f>
        <v>526741.73605164979</v>
      </c>
      <c r="L8" s="42"/>
      <c r="M8" s="45">
        <f>IFERROR((G8/I8),0)</f>
        <v>1.0710401403851468</v>
      </c>
      <c r="N8" s="5"/>
    </row>
    <row r="9" spans="4:14" ht="16.5" hidden="1" outlineLevel="1" x14ac:dyDescent="0.25">
      <c r="D9" s="4"/>
      <c r="E9" s="6"/>
      <c r="F9" s="6"/>
      <c r="G9" s="6"/>
      <c r="H9" s="6"/>
      <c r="I9" s="6"/>
      <c r="J9" s="6"/>
      <c r="K9" s="9"/>
      <c r="L9" s="6"/>
      <c r="M9" s="10"/>
      <c r="N9" s="5"/>
    </row>
    <row r="10" spans="4:14" ht="16.5" hidden="1" outlineLevel="1" x14ac:dyDescent="0.25">
      <c r="D10" s="4"/>
      <c r="E10" s="11" t="s">
        <v>49</v>
      </c>
      <c r="F10" s="11"/>
      <c r="G10" s="11">
        <v>6305235.4756348804</v>
      </c>
      <c r="H10" s="12"/>
      <c r="I10" s="11">
        <v>6057750.1232857835</v>
      </c>
      <c r="J10" s="11"/>
      <c r="K10" s="13">
        <f t="shared" ref="K10" si="0">G10-I10</f>
        <v>247485.35234909691</v>
      </c>
      <c r="L10" s="11"/>
      <c r="M10" s="14">
        <f t="shared" ref="M10" si="1">IFERROR((G10/I10),0)</f>
        <v>1.0408543349118631</v>
      </c>
      <c r="N10" s="5"/>
    </row>
    <row r="11" spans="4:14" ht="16.5" hidden="1" outlineLevel="1" x14ac:dyDescent="0.25">
      <c r="D11" s="4"/>
      <c r="E11" s="11" t="s">
        <v>7</v>
      </c>
      <c r="F11" s="11"/>
      <c r="G11" s="11">
        <v>81660.06882</v>
      </c>
      <c r="H11" s="12"/>
      <c r="I11" s="11">
        <v>76737.872282695083</v>
      </c>
      <c r="J11" s="11"/>
      <c r="K11" s="13">
        <f t="shared" ref="K11:K20" si="2">G11-I11</f>
        <v>4922.196537304917</v>
      </c>
      <c r="L11" s="11"/>
      <c r="M11" s="14">
        <f>IFERROR((G11/I11),0)</f>
        <v>1.064142989515946</v>
      </c>
      <c r="N11" s="5"/>
    </row>
    <row r="12" spans="4:14" ht="16.5" hidden="1" outlineLevel="1" x14ac:dyDescent="0.25">
      <c r="D12" s="4"/>
      <c r="E12" s="11" t="s">
        <v>8</v>
      </c>
      <c r="F12" s="11"/>
      <c r="G12" s="11">
        <v>114096.531158</v>
      </c>
      <c r="H12" s="12"/>
      <c r="I12" s="11">
        <v>108759.48247501915</v>
      </c>
      <c r="J12" s="11"/>
      <c r="K12" s="13">
        <f t="shared" si="2"/>
        <v>5337.0486829808506</v>
      </c>
      <c r="L12" s="11"/>
      <c r="M12" s="14">
        <f>IFERROR((G12/I12),0)</f>
        <v>1.0490720308843573</v>
      </c>
      <c r="N12" s="5"/>
    </row>
    <row r="13" spans="4:14" ht="16.5" hidden="1" outlineLevel="1" x14ac:dyDescent="0.25">
      <c r="D13" s="4"/>
      <c r="E13" s="11" t="s">
        <v>50</v>
      </c>
      <c r="F13" s="11"/>
      <c r="G13" s="11">
        <v>1251827.9636794</v>
      </c>
      <c r="H13" s="12"/>
      <c r="I13" s="11">
        <v>966991.91374521563</v>
      </c>
      <c r="J13" s="11"/>
      <c r="K13" s="13">
        <f t="shared" si="2"/>
        <v>284836.04993418441</v>
      </c>
      <c r="L13" s="11"/>
      <c r="M13" s="14">
        <f>IFERROR((G13/I13),0)</f>
        <v>1.2945588746766226</v>
      </c>
      <c r="N13" s="5"/>
    </row>
    <row r="14" spans="4:14" ht="16.5" hidden="1" outlineLevel="1" x14ac:dyDescent="0.25">
      <c r="D14" s="4"/>
      <c r="E14" s="11" t="s">
        <v>53</v>
      </c>
      <c r="F14" s="11"/>
      <c r="G14" s="11">
        <v>117964.60010328</v>
      </c>
      <c r="H14" s="12"/>
      <c r="I14" s="11">
        <v>112843.17984768306</v>
      </c>
      <c r="J14" s="11"/>
      <c r="K14" s="13">
        <f t="shared" ref="K14:K15" si="3">G14-I14</f>
        <v>5121.4202555969387</v>
      </c>
      <c r="L14" s="11"/>
      <c r="M14" s="14">
        <f t="shared" ref="M14:M15" si="4">IFERROR((G14/I14),0)</f>
        <v>1.0453852883489272</v>
      </c>
      <c r="N14" s="5"/>
    </row>
    <row r="15" spans="4:14" ht="16.5" hidden="1" outlineLevel="1" x14ac:dyDescent="0.25">
      <c r="D15" s="4"/>
      <c r="E15" s="11" t="s">
        <v>51</v>
      </c>
      <c r="F15" s="11"/>
      <c r="G15" s="11">
        <v>58631.303007000002</v>
      </c>
      <c r="H15" s="12"/>
      <c r="I15" s="11">
        <v>73452.53568388999</v>
      </c>
      <c r="J15" s="11"/>
      <c r="K15" s="13">
        <f t="shared" si="3"/>
        <v>-14821.232676889987</v>
      </c>
      <c r="L15" s="11"/>
      <c r="M15" s="14">
        <f t="shared" si="4"/>
        <v>0.79822027192261169</v>
      </c>
      <c r="N15" s="5"/>
    </row>
    <row r="16" spans="4:14" ht="16.5" hidden="1" outlineLevel="1" x14ac:dyDescent="0.25">
      <c r="D16" s="4"/>
      <c r="E16" s="11" t="s">
        <v>10</v>
      </c>
      <c r="F16" s="11"/>
      <c r="G16" s="11">
        <v>4227.7820683999998</v>
      </c>
      <c r="H16" s="12"/>
      <c r="I16" s="11">
        <v>5448</v>
      </c>
      <c r="J16" s="11"/>
      <c r="K16" s="13">
        <f t="shared" si="2"/>
        <v>-1220.2179316000002</v>
      </c>
      <c r="L16" s="11"/>
      <c r="M16" s="14">
        <f t="shared" ref="M16:M18" si="5">IFERROR((G16/I16),0)</f>
        <v>0.77602460873715118</v>
      </c>
      <c r="N16" s="5"/>
    </row>
    <row r="17" spans="4:14" s="22" customFormat="1" ht="16.5" hidden="1" outlineLevel="1" x14ac:dyDescent="0.2">
      <c r="D17" s="15"/>
      <c r="E17" s="11" t="s">
        <v>11</v>
      </c>
      <c r="F17" s="17"/>
      <c r="G17" s="17">
        <v>14</v>
      </c>
      <c r="H17" s="18"/>
      <c r="I17" s="17">
        <v>105.54622314466401</v>
      </c>
      <c r="J17" s="17"/>
      <c r="K17" s="19">
        <f t="shared" si="2"/>
        <v>-91.546223144664012</v>
      </c>
      <c r="L17" s="17"/>
      <c r="M17" s="20">
        <f t="shared" si="5"/>
        <v>0.13264330624897194</v>
      </c>
      <c r="N17" s="21"/>
    </row>
    <row r="18" spans="4:14" ht="16.5" hidden="1" outlineLevel="1" x14ac:dyDescent="0.25">
      <c r="D18" s="4"/>
      <c r="E18" s="11" t="s">
        <v>12</v>
      </c>
      <c r="F18" s="11"/>
      <c r="G18" s="11">
        <v>7789.7426772099998</v>
      </c>
      <c r="H18" s="12"/>
      <c r="I18" s="11">
        <v>12617.07755308896</v>
      </c>
      <c r="J18" s="11"/>
      <c r="K18" s="13">
        <f t="shared" si="2"/>
        <v>-4827.3348758789607</v>
      </c>
      <c r="L18" s="11"/>
      <c r="M18" s="14">
        <f t="shared" si="5"/>
        <v>0.61739675011372863</v>
      </c>
      <c r="N18" s="5"/>
    </row>
    <row r="19" spans="4:14" ht="8.25" customHeight="1" x14ac:dyDescent="0.25">
      <c r="D19" s="4"/>
      <c r="E19" s="6"/>
      <c r="F19" s="6"/>
      <c r="G19" s="6"/>
      <c r="H19" s="6"/>
      <c r="I19" s="6"/>
      <c r="J19" s="6"/>
      <c r="K19" s="9"/>
      <c r="L19" s="6"/>
      <c r="M19" s="10"/>
      <c r="N19" s="5"/>
    </row>
    <row r="20" spans="4:14" x14ac:dyDescent="0.25">
      <c r="D20" s="4"/>
      <c r="E20" s="42" t="s">
        <v>13</v>
      </c>
      <c r="F20" s="42"/>
      <c r="G20" s="42">
        <v>7547014.9630296975</v>
      </c>
      <c r="H20" s="43"/>
      <c r="I20" s="42">
        <v>7011850.87605826</v>
      </c>
      <c r="J20" s="42"/>
      <c r="K20" s="44">
        <f t="shared" si="2"/>
        <v>535164.08697143756</v>
      </c>
      <c r="L20" s="42"/>
      <c r="M20" s="45">
        <f>IFERROR((G20/I20),0)</f>
        <v>1.0763227992766844</v>
      </c>
      <c r="N20" s="5"/>
    </row>
    <row r="21" spans="4:14" ht="6" customHeight="1" x14ac:dyDescent="0.25">
      <c r="D21" s="4"/>
      <c r="E21" s="6"/>
      <c r="F21" s="6"/>
      <c r="G21" s="6"/>
      <c r="H21" s="6"/>
      <c r="I21" s="6"/>
      <c r="J21" s="6"/>
      <c r="K21" s="9"/>
      <c r="L21" s="6"/>
      <c r="M21" s="10"/>
      <c r="N21" s="5"/>
    </row>
    <row r="22" spans="4:14" x14ac:dyDescent="0.25">
      <c r="D22" s="4"/>
      <c r="E22" s="23" t="s">
        <v>14</v>
      </c>
      <c r="F22" s="23"/>
      <c r="G22" s="40">
        <f>G20/G8</f>
        <v>0.95033241663435497</v>
      </c>
      <c r="H22" s="41"/>
      <c r="I22" s="40">
        <f>I20/I8</f>
        <v>0.94566812633592079</v>
      </c>
      <c r="J22" s="23"/>
      <c r="K22" s="25"/>
      <c r="L22" s="23"/>
      <c r="M22" s="24"/>
      <c r="N22" s="5"/>
    </row>
    <row r="23" spans="4:14" ht="6" customHeight="1" thickBot="1" x14ac:dyDescent="0.3">
      <c r="D23" s="4"/>
      <c r="E23" s="6"/>
      <c r="F23" s="6"/>
      <c r="G23" s="6"/>
      <c r="H23" s="6"/>
      <c r="I23" s="6"/>
      <c r="J23" s="6"/>
      <c r="K23" s="9"/>
      <c r="L23" s="6"/>
      <c r="M23" s="10"/>
      <c r="N23" s="5"/>
    </row>
    <row r="24" spans="4:14" x14ac:dyDescent="0.25">
      <c r="D24" s="4"/>
      <c r="E24" s="26" t="s">
        <v>15</v>
      </c>
      <c r="F24" s="26"/>
      <c r="G24" s="26">
        <f>G8-G20</f>
        <v>394432.50411847234</v>
      </c>
      <c r="H24" s="26"/>
      <c r="I24" s="26">
        <f>I8-I20</f>
        <v>402854.85503826011</v>
      </c>
      <c r="J24" s="26"/>
      <c r="K24" s="26">
        <f t="shared" ref="K24" si="6">G24-I24</f>
        <v>-8422.350919787772</v>
      </c>
      <c r="L24" s="26"/>
      <c r="M24" s="28">
        <f>IFERROR((G24/I24),0)</f>
        <v>0.97909333643505947</v>
      </c>
      <c r="N24" s="5"/>
    </row>
    <row r="25" spans="4:14" ht="16.5" x14ac:dyDescent="0.25">
      <c r="D25" s="4"/>
      <c r="E25" s="47" t="s">
        <v>16</v>
      </c>
      <c r="F25" s="47"/>
      <c r="G25" s="48">
        <f>G24/G8</f>
        <v>4.9667583365645036E-2</v>
      </c>
      <c r="H25" s="49"/>
      <c r="I25" s="48">
        <f>I24/I8</f>
        <v>5.4331873664079197E-2</v>
      </c>
      <c r="J25" s="47"/>
      <c r="K25" s="50"/>
      <c r="L25" s="47"/>
      <c r="M25" s="51"/>
      <c r="N25" s="5"/>
    </row>
    <row r="26" spans="4:14" x14ac:dyDescent="0.25">
      <c r="D26" s="4"/>
      <c r="E26" s="29"/>
      <c r="F26" s="29"/>
      <c r="G26" s="29"/>
      <c r="H26" s="29"/>
      <c r="I26" s="29"/>
      <c r="J26" s="29"/>
      <c r="K26" s="30"/>
      <c r="L26" s="29"/>
      <c r="M26" s="31"/>
      <c r="N26" s="5"/>
    </row>
    <row r="27" spans="4:14" ht="16.5" x14ac:dyDescent="0.25">
      <c r="D27" s="4"/>
      <c r="E27" s="6" t="s">
        <v>17</v>
      </c>
      <c r="F27" s="6"/>
      <c r="G27" s="6">
        <f>SUM(G29:G42)</f>
        <v>379328.82509982993</v>
      </c>
      <c r="H27" s="6"/>
      <c r="I27" s="6">
        <f>SUM(I29:I42)</f>
        <v>375654.16387966322</v>
      </c>
      <c r="J27" s="6"/>
      <c r="K27" s="9">
        <f t="shared" ref="K27" si="7">G27-I27</f>
        <v>3674.6612201667158</v>
      </c>
      <c r="L27" s="6"/>
      <c r="M27" s="10">
        <f>IFERROR((G27/I27),0)</f>
        <v>1.0097820324476527</v>
      </c>
      <c r="N27" s="5"/>
    </row>
    <row r="28" spans="4:14" ht="20.25" customHeight="1" collapsed="1" thickBot="1" x14ac:dyDescent="0.3">
      <c r="D28" s="4"/>
      <c r="E28" s="6"/>
      <c r="F28" s="6"/>
      <c r="G28" s="6"/>
      <c r="H28" s="6"/>
      <c r="I28" s="6"/>
      <c r="J28" s="6"/>
      <c r="K28" s="9"/>
      <c r="L28" s="6"/>
      <c r="M28" s="10"/>
      <c r="N28" s="5"/>
    </row>
    <row r="29" spans="4:14" ht="16.5" hidden="1" outlineLevel="1" x14ac:dyDescent="0.25">
      <c r="D29" s="4"/>
      <c r="E29" s="11" t="s">
        <v>18</v>
      </c>
      <c r="F29" s="11"/>
      <c r="G29" s="11">
        <v>149479.62417418003</v>
      </c>
      <c r="H29" s="12"/>
      <c r="I29" s="11">
        <v>149865.74067257473</v>
      </c>
      <c r="J29" s="11"/>
      <c r="K29" s="13">
        <f t="shared" ref="K29:K42" si="8">G29-I29</f>
        <v>-386.11649839469464</v>
      </c>
      <c r="L29" s="11"/>
      <c r="M29" s="14">
        <f t="shared" ref="M29:M42" si="9">IFERROR((G29/I29),0)</f>
        <v>0.99742358395813568</v>
      </c>
      <c r="N29" s="5"/>
    </row>
    <row r="30" spans="4:14" ht="16.5" hidden="1" outlineLevel="1" x14ac:dyDescent="0.25">
      <c r="D30" s="4"/>
      <c r="E30" s="11" t="s">
        <v>19</v>
      </c>
      <c r="F30" s="11"/>
      <c r="G30" s="11">
        <v>61813.381770399996</v>
      </c>
      <c r="H30" s="12"/>
      <c r="I30" s="11">
        <v>78032.378629576313</v>
      </c>
      <c r="J30" s="11"/>
      <c r="K30" s="13">
        <f t="shared" si="8"/>
        <v>-16218.996859176317</v>
      </c>
      <c r="L30" s="11"/>
      <c r="M30" s="14">
        <f t="shared" si="9"/>
        <v>0.79215042340092279</v>
      </c>
      <c r="N30" s="5"/>
    </row>
    <row r="31" spans="4:14" ht="16.5" hidden="1" outlineLevel="1" x14ac:dyDescent="0.25">
      <c r="D31" s="4"/>
      <c r="E31" s="11" t="s">
        <v>20</v>
      </c>
      <c r="F31" s="11"/>
      <c r="G31" s="11">
        <v>44848.820564930007</v>
      </c>
      <c r="H31" s="12"/>
      <c r="I31" s="11">
        <v>49310.732107783748</v>
      </c>
      <c r="J31" s="11"/>
      <c r="K31" s="13">
        <f t="shared" si="8"/>
        <v>-4461.9115428537407</v>
      </c>
      <c r="L31" s="11"/>
      <c r="M31" s="14">
        <f t="shared" si="9"/>
        <v>0.90951439266606582</v>
      </c>
      <c r="N31" s="5"/>
    </row>
    <row r="32" spans="4:14" ht="16.5" hidden="1" outlineLevel="1" x14ac:dyDescent="0.25">
      <c r="D32" s="4"/>
      <c r="E32" s="11" t="s">
        <v>21</v>
      </c>
      <c r="F32" s="11"/>
      <c r="G32" s="11">
        <v>24659.582717319998</v>
      </c>
      <c r="H32" s="12"/>
      <c r="I32" s="11">
        <v>35592.867504550901</v>
      </c>
      <c r="J32" s="11"/>
      <c r="K32" s="13">
        <f t="shared" si="8"/>
        <v>-10933.284787230903</v>
      </c>
      <c r="L32" s="11"/>
      <c r="M32" s="14">
        <f t="shared" si="9"/>
        <v>0.69282371571121726</v>
      </c>
      <c r="N32" s="5"/>
    </row>
    <row r="33" spans="4:14" ht="16.5" hidden="1" outlineLevel="1" x14ac:dyDescent="0.25">
      <c r="D33" s="4"/>
      <c r="E33" s="11" t="s">
        <v>22</v>
      </c>
      <c r="F33" s="11"/>
      <c r="G33" s="11">
        <v>12739.67813092</v>
      </c>
      <c r="H33" s="12"/>
      <c r="I33" s="11">
        <v>16314.127209252381</v>
      </c>
      <c r="J33" s="11"/>
      <c r="K33" s="13">
        <f t="shared" si="8"/>
        <v>-3574.4490783323818</v>
      </c>
      <c r="L33" s="11"/>
      <c r="M33" s="14">
        <f t="shared" si="9"/>
        <v>0.78089854072578446</v>
      </c>
      <c r="N33" s="5"/>
    </row>
    <row r="34" spans="4:14" ht="16.5" hidden="1" outlineLevel="1" x14ac:dyDescent="0.25">
      <c r="D34" s="4"/>
      <c r="E34" s="11" t="s">
        <v>23</v>
      </c>
      <c r="F34" s="11"/>
      <c r="G34" s="11">
        <v>16615.933637649996</v>
      </c>
      <c r="H34" s="12"/>
      <c r="I34" s="11">
        <v>12069.155174526863</v>
      </c>
      <c r="J34" s="11"/>
      <c r="K34" s="13">
        <f t="shared" si="8"/>
        <v>4546.7784631231334</v>
      </c>
      <c r="L34" s="11"/>
      <c r="M34" s="14">
        <f t="shared" si="9"/>
        <v>1.3767271525947031</v>
      </c>
      <c r="N34" s="5"/>
    </row>
    <row r="35" spans="4:14" ht="16.5" hidden="1" outlineLevel="1" x14ac:dyDescent="0.25">
      <c r="D35" s="4"/>
      <c r="E35" s="11" t="s">
        <v>24</v>
      </c>
      <c r="F35" s="11"/>
      <c r="G35" s="11">
        <v>47622.162217700003</v>
      </c>
      <c r="H35" s="12"/>
      <c r="I35" s="11">
        <v>9687</v>
      </c>
      <c r="J35" s="11"/>
      <c r="K35" s="13">
        <f t="shared" si="8"/>
        <v>37935.162217700003</v>
      </c>
      <c r="L35" s="11"/>
      <c r="M35" s="14">
        <f t="shared" si="9"/>
        <v>4.9160898335604424</v>
      </c>
      <c r="N35" s="5"/>
    </row>
    <row r="36" spans="4:14" ht="16.5" hidden="1" outlineLevel="1" x14ac:dyDescent="0.25">
      <c r="D36" s="4"/>
      <c r="E36" s="11" t="s">
        <v>25</v>
      </c>
      <c r="F36" s="11"/>
      <c r="G36" s="11">
        <v>6324.8515860200005</v>
      </c>
      <c r="H36" s="12"/>
      <c r="I36" s="11">
        <v>7252.3120473831978</v>
      </c>
      <c r="J36" s="11"/>
      <c r="K36" s="13">
        <f t="shared" si="8"/>
        <v>-927.46046136319728</v>
      </c>
      <c r="L36" s="11"/>
      <c r="M36" s="14">
        <f t="shared" si="9"/>
        <v>0.87211520197922998</v>
      </c>
      <c r="N36" s="5"/>
    </row>
    <row r="37" spans="4:14" ht="16.5" hidden="1" outlineLevel="1" x14ac:dyDescent="0.25">
      <c r="D37" s="4"/>
      <c r="E37" s="11" t="s">
        <v>26</v>
      </c>
      <c r="F37" s="11"/>
      <c r="G37" s="11">
        <v>4538.9202327400008</v>
      </c>
      <c r="H37" s="12"/>
      <c r="I37" s="11">
        <v>4397.1643868029032</v>
      </c>
      <c r="J37" s="11"/>
      <c r="K37" s="13">
        <f t="shared" si="8"/>
        <v>141.75584593709755</v>
      </c>
      <c r="L37" s="11"/>
      <c r="M37" s="14">
        <f t="shared" si="9"/>
        <v>1.0322380137441634</v>
      </c>
      <c r="N37" s="5"/>
    </row>
    <row r="38" spans="4:14" ht="16.5" hidden="1" outlineLevel="1" x14ac:dyDescent="0.25">
      <c r="D38" s="4"/>
      <c r="E38" s="11" t="s">
        <v>27</v>
      </c>
      <c r="F38" s="11"/>
      <c r="G38" s="11">
        <v>3544.9645789599995</v>
      </c>
      <c r="H38" s="12"/>
      <c r="I38" s="11">
        <v>4018.3642191122099</v>
      </c>
      <c r="J38" s="11"/>
      <c r="K38" s="13">
        <f t="shared" si="8"/>
        <v>-473.3996401522104</v>
      </c>
      <c r="L38" s="11"/>
      <c r="M38" s="14">
        <f t="shared" si="9"/>
        <v>0.88219095772836642</v>
      </c>
      <c r="N38" s="5"/>
    </row>
    <row r="39" spans="4:14" ht="16.5" hidden="1" outlineLevel="1" x14ac:dyDescent="0.25">
      <c r="D39" s="4"/>
      <c r="E39" s="11" t="s">
        <v>28</v>
      </c>
      <c r="F39" s="11"/>
      <c r="G39" s="11">
        <v>3768.4985996400001</v>
      </c>
      <c r="H39" s="12"/>
      <c r="I39" s="11">
        <v>5193.448393959</v>
      </c>
      <c r="J39" s="11"/>
      <c r="K39" s="13">
        <f t="shared" si="8"/>
        <v>-1424.9497943189999</v>
      </c>
      <c r="L39" s="11"/>
      <c r="M39" s="14">
        <f t="shared" si="9"/>
        <v>0.72562550232009693</v>
      </c>
      <c r="N39" s="5"/>
    </row>
    <row r="40" spans="4:14" ht="16.5" hidden="1" outlineLevel="1" x14ac:dyDescent="0.25">
      <c r="D40" s="4"/>
      <c r="E40" s="11" t="s">
        <v>29</v>
      </c>
      <c r="F40" s="11"/>
      <c r="G40" s="11">
        <v>1279.1457019100001</v>
      </c>
      <c r="H40" s="12"/>
      <c r="I40" s="11">
        <v>972.49036092830283</v>
      </c>
      <c r="J40" s="11"/>
      <c r="K40" s="13">
        <f t="shared" si="8"/>
        <v>306.65534098169724</v>
      </c>
      <c r="L40" s="11"/>
      <c r="M40" s="14">
        <f t="shared" si="9"/>
        <v>1.3153299542105235</v>
      </c>
      <c r="N40" s="5"/>
    </row>
    <row r="41" spans="4:14" ht="16.5" hidden="1" outlineLevel="1" x14ac:dyDescent="0.25">
      <c r="D41" s="4"/>
      <c r="E41" s="11" t="s">
        <v>30</v>
      </c>
      <c r="F41" s="11"/>
      <c r="G41" s="11">
        <v>1583.1073924600003</v>
      </c>
      <c r="H41" s="12"/>
      <c r="I41" s="11">
        <v>1676.75524961268</v>
      </c>
      <c r="J41" s="11"/>
      <c r="K41" s="13">
        <f t="shared" si="8"/>
        <v>-93.647857152679762</v>
      </c>
      <c r="L41" s="11"/>
      <c r="M41" s="14">
        <f t="shared" si="9"/>
        <v>0.94414935800898081</v>
      </c>
      <c r="N41" s="5"/>
    </row>
    <row r="42" spans="4:14" ht="17.25" hidden="1" outlineLevel="1" thickBot="1" x14ac:dyDescent="0.3">
      <c r="D42" s="4"/>
      <c r="E42" s="11" t="s">
        <v>31</v>
      </c>
      <c r="F42" s="11"/>
      <c r="G42" s="11">
        <v>510.153795</v>
      </c>
      <c r="H42" s="12"/>
      <c r="I42" s="11">
        <v>1271.6279236</v>
      </c>
      <c r="J42" s="11"/>
      <c r="K42" s="13">
        <f t="shared" si="8"/>
        <v>-761.47412860000009</v>
      </c>
      <c r="L42" s="11"/>
      <c r="M42" s="14">
        <f t="shared" si="9"/>
        <v>0.40118165505185355</v>
      </c>
      <c r="N42" s="5"/>
    </row>
    <row r="43" spans="4:14" x14ac:dyDescent="0.25">
      <c r="D43" s="4"/>
      <c r="E43" s="26" t="s">
        <v>32</v>
      </c>
      <c r="F43" s="26"/>
      <c r="G43" s="26">
        <f>G24-G27</f>
        <v>15103.679018642404</v>
      </c>
      <c r="H43" s="26"/>
      <c r="I43" s="26">
        <f>I24-I27</f>
        <v>27200.691158596892</v>
      </c>
      <c r="J43" s="26"/>
      <c r="K43" s="27">
        <f>K24-K27</f>
        <v>-12097.012139954488</v>
      </c>
      <c r="L43" s="26"/>
      <c r="M43" s="28">
        <f>IFERROR((G43/I43),0)</f>
        <v>0.55526820736203331</v>
      </c>
      <c r="N43" s="5"/>
    </row>
    <row r="44" spans="4:14" ht="16.5" x14ac:dyDescent="0.25">
      <c r="D44" s="4"/>
      <c r="E44" s="47" t="s">
        <v>33</v>
      </c>
      <c r="F44" s="47"/>
      <c r="G44" s="48">
        <f>G43/G8</f>
        <v>1.9018798627230915E-3</v>
      </c>
      <c r="H44" s="49"/>
      <c r="I44" s="48">
        <f>I43/I8</f>
        <v>3.6684788506872183E-3</v>
      </c>
      <c r="J44" s="47"/>
      <c r="K44" s="50"/>
      <c r="L44" s="47"/>
      <c r="M44" s="51"/>
      <c r="N44" s="5"/>
    </row>
    <row r="45" spans="4:14" ht="9.75" customHeight="1" x14ac:dyDescent="0.25">
      <c r="D45" s="4"/>
      <c r="E45" s="6"/>
      <c r="F45" s="6"/>
      <c r="G45" s="6"/>
      <c r="H45" s="6"/>
      <c r="I45" s="6"/>
      <c r="J45" s="6"/>
      <c r="K45" s="9"/>
      <c r="L45" s="6"/>
      <c r="M45" s="10"/>
      <c r="N45" s="5"/>
    </row>
    <row r="46" spans="4:14" ht="16.5" collapsed="1" x14ac:dyDescent="0.25">
      <c r="D46" s="4"/>
      <c r="E46" s="6" t="s">
        <v>34</v>
      </c>
      <c r="F46" s="6"/>
      <c r="G46" s="6">
        <f>G47-G48</f>
        <v>-4088.8924608199995</v>
      </c>
      <c r="H46" s="6"/>
      <c r="I46" s="6">
        <f>I47-I48</f>
        <v>1687.6795637875475</v>
      </c>
      <c r="J46" s="6"/>
      <c r="K46" s="9">
        <f t="shared" ref="K46:K48" si="10">G46-I46</f>
        <v>-5776.5720246075471</v>
      </c>
      <c r="L46" s="6"/>
      <c r="M46" s="10">
        <f>IFERROR((G46/I46),0)</f>
        <v>-2.4227895795832053</v>
      </c>
      <c r="N46" s="5"/>
    </row>
    <row r="47" spans="4:14" s="22" customFormat="1" ht="13.5" hidden="1" outlineLevel="3" x14ac:dyDescent="0.2">
      <c r="D47" s="15"/>
      <c r="E47" s="16" t="s">
        <v>35</v>
      </c>
      <c r="F47" s="17"/>
      <c r="G47" s="17">
        <v>22623.790500210005</v>
      </c>
      <c r="H47" s="18"/>
      <c r="I47" s="17">
        <v>21491.615614245122</v>
      </c>
      <c r="J47" s="17"/>
      <c r="K47" s="19">
        <f t="shared" si="10"/>
        <v>1132.1748859648833</v>
      </c>
      <c r="L47" s="17"/>
      <c r="M47" s="20">
        <f t="shared" ref="M47:M48" si="11">IFERROR((G47/I47),0)</f>
        <v>1.0526798406544389</v>
      </c>
      <c r="N47" s="21"/>
    </row>
    <row r="48" spans="4:14" s="22" customFormat="1" ht="13.5" hidden="1" outlineLevel="3" x14ac:dyDescent="0.2">
      <c r="D48" s="15"/>
      <c r="E48" s="16" t="s">
        <v>36</v>
      </c>
      <c r="F48" s="17"/>
      <c r="G48" s="17">
        <v>26712.682961030005</v>
      </c>
      <c r="H48" s="18"/>
      <c r="I48" s="17">
        <v>19803.936050457574</v>
      </c>
      <c r="J48" s="17"/>
      <c r="K48" s="19">
        <f t="shared" si="10"/>
        <v>6908.7469105724304</v>
      </c>
      <c r="L48" s="17"/>
      <c r="M48" s="20">
        <f t="shared" si="11"/>
        <v>1.3488572621609127</v>
      </c>
      <c r="N48" s="21"/>
    </row>
    <row r="49" spans="4:14" ht="9.75" customHeight="1" thickBot="1" x14ac:dyDescent="0.3">
      <c r="D49" s="4"/>
      <c r="E49" s="6"/>
      <c r="F49" s="6"/>
      <c r="G49" s="6"/>
      <c r="H49" s="6"/>
      <c r="I49" s="6"/>
      <c r="J49" s="6"/>
      <c r="K49" s="9"/>
      <c r="L49" s="6"/>
      <c r="M49" s="10"/>
      <c r="N49" s="5"/>
    </row>
    <row r="50" spans="4:14" x14ac:dyDescent="0.25">
      <c r="D50" s="4"/>
      <c r="E50" s="26" t="s">
        <v>37</v>
      </c>
      <c r="F50" s="26"/>
      <c r="G50" s="26">
        <f>G43+G46</f>
        <v>11014.786557822405</v>
      </c>
      <c r="H50" s="26"/>
      <c r="I50" s="26">
        <f>I43+I46</f>
        <v>28888.370722384439</v>
      </c>
      <c r="J50" s="26"/>
      <c r="K50" s="27">
        <f>IFERROR((E50/G50),0)</f>
        <v>0</v>
      </c>
      <c r="L50" s="26"/>
      <c r="M50" s="28">
        <f>IFERROR((G50/I50),0)</f>
        <v>0.3812879121385509</v>
      </c>
      <c r="N50" s="5"/>
    </row>
    <row r="51" spans="4:14" ht="9.75" customHeight="1" x14ac:dyDescent="0.25">
      <c r="D51" s="4"/>
      <c r="E51" s="6"/>
      <c r="F51" s="6"/>
      <c r="G51" s="6"/>
      <c r="H51" s="6"/>
      <c r="I51" s="6"/>
      <c r="J51" s="6"/>
      <c r="K51" s="9"/>
      <c r="L51" s="6"/>
      <c r="M51" s="10"/>
      <c r="N51" s="5"/>
    </row>
    <row r="52" spans="4:14" ht="16.5" x14ac:dyDescent="0.25">
      <c r="D52" s="4"/>
      <c r="E52" s="6" t="s">
        <v>38</v>
      </c>
      <c r="F52" s="6"/>
      <c r="G52" s="6">
        <v>-1072.0654370000007</v>
      </c>
      <c r="H52" s="6"/>
      <c r="I52" s="6">
        <v>13431</v>
      </c>
      <c r="J52" s="6"/>
      <c r="K52" s="9">
        <f t="shared" ref="K52:K54" si="12">G52-I52</f>
        <v>-14503.065437000001</v>
      </c>
      <c r="L52" s="6"/>
      <c r="M52" s="10">
        <f>IFERROR((G52/I52),0)</f>
        <v>-7.9820224629588321E-2</v>
      </c>
      <c r="N52" s="5"/>
    </row>
    <row r="53" spans="4:14" ht="9.75" customHeight="1" thickBot="1" x14ac:dyDescent="0.3">
      <c r="D53" s="4"/>
      <c r="E53" s="6"/>
      <c r="F53" s="6"/>
      <c r="G53" s="6"/>
      <c r="H53" s="6"/>
      <c r="I53" s="6"/>
      <c r="J53" s="6"/>
      <c r="K53" s="9"/>
      <c r="L53" s="6"/>
      <c r="M53" s="10"/>
      <c r="N53" s="5"/>
    </row>
    <row r="54" spans="4:14" x14ac:dyDescent="0.25">
      <c r="D54" s="4"/>
      <c r="E54" s="32" t="s">
        <v>39</v>
      </c>
      <c r="F54" s="32"/>
      <c r="G54" s="32">
        <f>G50-G52</f>
        <v>12086.851994822406</v>
      </c>
      <c r="H54" s="32"/>
      <c r="I54" s="32">
        <f>I50-I52</f>
        <v>15457.370722384439</v>
      </c>
      <c r="J54" s="32"/>
      <c r="K54" s="33">
        <f t="shared" si="12"/>
        <v>-3370.5187275620337</v>
      </c>
      <c r="L54" s="32"/>
      <c r="M54" s="34">
        <f>IFERROR((G54/I54),0)</f>
        <v>0.78194747424404787</v>
      </c>
      <c r="N54" s="5"/>
    </row>
    <row r="55" spans="4:14" ht="16.5" x14ac:dyDescent="0.25">
      <c r="D55" s="4"/>
      <c r="E55" s="47" t="s">
        <v>40</v>
      </c>
      <c r="F55" s="47"/>
      <c r="G55" s="48">
        <f>G54/G8</f>
        <v>1.5219960901111244E-3</v>
      </c>
      <c r="H55" s="49"/>
      <c r="I55" s="48">
        <f>I54/I8</f>
        <v>2.0846910562556517E-3</v>
      </c>
      <c r="J55" s="47"/>
      <c r="K55" s="50"/>
      <c r="L55" s="47"/>
      <c r="M55" s="51"/>
      <c r="N55" s="5"/>
    </row>
    <row r="56" spans="4:14" x14ac:dyDescent="0.25">
      <c r="D56" s="35"/>
      <c r="E56" s="36"/>
      <c r="F56" s="36"/>
      <c r="G56" s="36"/>
      <c r="H56" s="36"/>
      <c r="I56" s="36"/>
      <c r="J56" s="36"/>
      <c r="K56" s="36"/>
      <c r="L56" s="36"/>
      <c r="M56" s="36"/>
      <c r="N56" s="37"/>
    </row>
    <row r="57" spans="4:14" ht="16.5" x14ac:dyDescent="0.25">
      <c r="D57" s="3" t="s">
        <v>54</v>
      </c>
      <c r="E57" s="6"/>
    </row>
    <row r="58" spans="4:14" x14ac:dyDescent="0.25">
      <c r="G58" s="38"/>
      <c r="H58" s="39"/>
      <c r="I58" s="38"/>
      <c r="J58" s="39"/>
      <c r="K58" s="38"/>
    </row>
    <row r="59" spans="4:14" x14ac:dyDescent="0.25">
      <c r="I59" s="38"/>
    </row>
    <row r="65" spans="7:9" x14ac:dyDescent="0.25">
      <c r="G65" s="38"/>
      <c r="I65" s="38"/>
    </row>
  </sheetData>
  <sheetProtection algorithmName="SHA-512" hashValue="bGiVF25syEwLNe1XJE3Ub1Qta/Dsjnry1i8fpQWp97r6vNnAQrJ91BoQ98tgYFxJVFlgZgHgMUrzgXwRn4DbXA==" saltValue="lUuB2dwKDXx5XGLEugjcJw==" spinCount="100000" sheet="1" objects="1" scenarios="1"/>
  <mergeCells count="3">
    <mergeCell ref="E2:M2"/>
    <mergeCell ref="E3:M3"/>
    <mergeCell ref="E4:M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3E1BA-F5C1-4280-8C25-DDEC0E62591B}">
  <sheetPr>
    <outlinePr summaryBelow="0"/>
  </sheetPr>
  <dimension ref="D2:N58"/>
  <sheetViews>
    <sheetView showGridLines="0" zoomScale="90" zoomScaleNormal="90" workbookViewId="0">
      <pane xSplit="6" ySplit="6" topLeftCell="G7" activePane="bottomRight" state="frozen"/>
      <selection activeCell="G7" sqref="G7"/>
      <selection pane="topRight" activeCell="G7" sqref="G7"/>
      <selection pane="bottomLeft" activeCell="G7" sqref="G7"/>
      <selection pane="bottomRight" activeCell="G7" sqref="G7"/>
    </sheetView>
  </sheetViews>
  <sheetFormatPr baseColWidth="10" defaultRowHeight="15" outlineLevelRow="3" x14ac:dyDescent="0.25"/>
  <cols>
    <col min="1" max="3" width="11.42578125" style="3"/>
    <col min="4" max="4" width="1.7109375" style="3" customWidth="1"/>
    <col min="5" max="5" width="52" style="3" customWidth="1"/>
    <col min="6" max="6" width="1.7109375" style="3" customWidth="1"/>
    <col min="7" max="7" width="14.140625" style="3" customWidth="1"/>
    <col min="8" max="8" width="1.7109375" style="3" customWidth="1"/>
    <col min="9" max="9" width="14.85546875" style="3" customWidth="1"/>
    <col min="10" max="10" width="1.7109375" style="3" customWidth="1"/>
    <col min="11" max="11" width="12.28515625" style="3" customWidth="1"/>
    <col min="12" max="12" width="1.7109375" style="3" customWidth="1"/>
    <col min="13" max="13" width="12.28515625" style="3" customWidth="1"/>
    <col min="14" max="14" width="1.42578125" style="3" customWidth="1"/>
    <col min="15" max="16384" width="11.42578125" style="3"/>
  </cols>
  <sheetData>
    <row r="2" spans="4:14" ht="31.5" x14ac:dyDescent="0.6">
      <c r="D2" s="1"/>
      <c r="E2" s="63" t="s">
        <v>0</v>
      </c>
      <c r="F2" s="63"/>
      <c r="G2" s="63"/>
      <c r="H2" s="63"/>
      <c r="I2" s="63"/>
      <c r="J2" s="63"/>
      <c r="K2" s="63"/>
      <c r="L2" s="63"/>
      <c r="M2" s="63"/>
      <c r="N2" s="2"/>
    </row>
    <row r="3" spans="4:14" ht="31.5" x14ac:dyDescent="0.6">
      <c r="D3" s="4"/>
      <c r="E3" s="64" t="s">
        <v>47</v>
      </c>
      <c r="F3" s="64"/>
      <c r="G3" s="64"/>
      <c r="H3" s="64"/>
      <c r="I3" s="64"/>
      <c r="J3" s="64"/>
      <c r="K3" s="64"/>
      <c r="L3" s="64"/>
      <c r="M3" s="64"/>
      <c r="N3" s="5"/>
    </row>
    <row r="4" spans="4:14" ht="9" customHeight="1" x14ac:dyDescent="0.25">
      <c r="D4" s="4"/>
      <c r="E4" s="65" t="s">
        <v>52</v>
      </c>
      <c r="F4" s="65"/>
      <c r="G4" s="65"/>
      <c r="H4" s="65"/>
      <c r="I4" s="65"/>
      <c r="J4" s="65"/>
      <c r="K4" s="65"/>
      <c r="L4" s="65"/>
      <c r="M4" s="65"/>
      <c r="N4" s="5"/>
    </row>
    <row r="5" spans="4:14" ht="12" customHeight="1" x14ac:dyDescent="0.25">
      <c r="D5" s="4"/>
      <c r="E5" s="66"/>
      <c r="F5" s="66"/>
      <c r="G5" s="66"/>
      <c r="H5" s="66"/>
      <c r="I5" s="66"/>
      <c r="J5" s="66"/>
      <c r="K5" s="66"/>
      <c r="L5" s="66"/>
      <c r="M5" s="66"/>
      <c r="N5" s="5"/>
    </row>
    <row r="6" spans="4:14" ht="35.25" customHeight="1" x14ac:dyDescent="0.25">
      <c r="D6" s="4"/>
      <c r="E6" s="7" t="s">
        <v>1</v>
      </c>
      <c r="F6" s="6"/>
      <c r="G6" s="8" t="s">
        <v>2</v>
      </c>
      <c r="H6" s="8"/>
      <c r="I6" s="8" t="s">
        <v>3</v>
      </c>
      <c r="J6" s="8"/>
      <c r="K6" s="8" t="s">
        <v>4</v>
      </c>
      <c r="L6" s="8"/>
      <c r="M6" s="8" t="s">
        <v>5</v>
      </c>
      <c r="N6" s="5"/>
    </row>
    <row r="7" spans="4:14" ht="16.5" x14ac:dyDescent="0.25">
      <c r="D7" s="4"/>
      <c r="E7" s="6"/>
      <c r="F7" s="6"/>
      <c r="G7" s="6"/>
      <c r="H7" s="6"/>
      <c r="I7" s="6"/>
      <c r="J7" s="6"/>
      <c r="K7" s="6"/>
      <c r="L7" s="6"/>
      <c r="M7" s="6"/>
      <c r="N7" s="5"/>
    </row>
    <row r="8" spans="4:14" s="62" customFormat="1" collapsed="1" x14ac:dyDescent="0.25">
      <c r="D8" s="57"/>
      <c r="E8" s="58" t="s">
        <v>6</v>
      </c>
      <c r="F8" s="58"/>
      <c r="G8" s="58">
        <f>SUM(G10:G13)+SUM(G16:G20)</f>
        <v>9986828.4452000018</v>
      </c>
      <c r="H8" s="58"/>
      <c r="I8" s="58">
        <f>SUM(I10:I13)+SUM(I16:I20)</f>
        <v>9445868.404671669</v>
      </c>
      <c r="J8" s="58"/>
      <c r="K8" s="59">
        <f>G8-I8</f>
        <v>540960.04052833281</v>
      </c>
      <c r="L8" s="58"/>
      <c r="M8" s="60">
        <f>IFERROR((G8/I8),0)</f>
        <v>1.0572694872883035</v>
      </c>
      <c r="N8" s="61"/>
    </row>
    <row r="9" spans="4:14" ht="16.5" hidden="1" outlineLevel="1" x14ac:dyDescent="0.25">
      <c r="D9" s="4"/>
      <c r="E9" s="6"/>
      <c r="F9" s="6"/>
      <c r="G9" s="6"/>
      <c r="H9" s="6"/>
      <c r="I9" s="6"/>
      <c r="J9" s="6"/>
      <c r="K9" s="9"/>
      <c r="L9" s="6"/>
      <c r="M9" s="10"/>
      <c r="N9" s="5"/>
    </row>
    <row r="10" spans="4:14" ht="16.5" hidden="1" outlineLevel="1" x14ac:dyDescent="0.25">
      <c r="D10" s="4"/>
      <c r="E10" s="11" t="s">
        <v>49</v>
      </c>
      <c r="F10" s="11"/>
      <c r="G10" s="11">
        <v>8057471.2236000001</v>
      </c>
      <c r="H10" s="12"/>
      <c r="I10" s="11">
        <v>7654350.0377516411</v>
      </c>
      <c r="J10" s="11"/>
      <c r="K10" s="13">
        <f t="shared" ref="K10" si="0">G10-I10</f>
        <v>403121.18584835902</v>
      </c>
      <c r="L10" s="11"/>
      <c r="M10" s="14">
        <f t="shared" ref="M10" si="1">IFERROR((G10/I10),0)</f>
        <v>1.0526656324652184</v>
      </c>
      <c r="N10" s="5"/>
    </row>
    <row r="11" spans="4:14" ht="16.5" hidden="1" outlineLevel="1" x14ac:dyDescent="0.25">
      <c r="D11" s="4"/>
      <c r="E11" s="11" t="s">
        <v>7</v>
      </c>
      <c r="F11" s="11"/>
      <c r="G11" s="11">
        <v>87291.547200000001</v>
      </c>
      <c r="H11" s="12"/>
      <c r="I11" s="11">
        <v>85827.801878928163</v>
      </c>
      <c r="J11" s="11"/>
      <c r="K11" s="13">
        <f t="shared" ref="K11:K22" si="2">G11-I11</f>
        <v>1463.7453210718377</v>
      </c>
      <c r="L11" s="11"/>
      <c r="M11" s="14">
        <f>IFERROR((G11/I11),0)</f>
        <v>1.0170544426051671</v>
      </c>
      <c r="N11" s="5"/>
    </row>
    <row r="12" spans="4:14" ht="16.5" hidden="1" outlineLevel="1" x14ac:dyDescent="0.25">
      <c r="D12" s="4"/>
      <c r="E12" s="11" t="s">
        <v>8</v>
      </c>
      <c r="F12" s="11"/>
      <c r="G12" s="11">
        <v>141691.8585</v>
      </c>
      <c r="H12" s="12"/>
      <c r="I12" s="11">
        <v>135198.44304627978</v>
      </c>
      <c r="J12" s="11"/>
      <c r="K12" s="13">
        <f t="shared" si="2"/>
        <v>6493.4154537202267</v>
      </c>
      <c r="L12" s="11"/>
      <c r="M12" s="14">
        <f>IFERROR((G12/I12),0)</f>
        <v>1.0480287739075329</v>
      </c>
      <c r="N12" s="5"/>
    </row>
    <row r="13" spans="4:14" ht="16.5" hidden="1" outlineLevel="1" collapsed="1" x14ac:dyDescent="0.25">
      <c r="D13" s="4"/>
      <c r="E13" s="11" t="s">
        <v>55</v>
      </c>
      <c r="F13" s="11"/>
      <c r="G13" s="11">
        <f>G14+G15</f>
        <v>1465671.3119999999</v>
      </c>
      <c r="H13" s="12"/>
      <c r="I13" s="11">
        <f>I14+I15</f>
        <v>1356079.6966966614</v>
      </c>
      <c r="J13" s="11"/>
      <c r="K13" s="13">
        <f t="shared" ref="K13" si="3">G13-I13</f>
        <v>109591.61530333851</v>
      </c>
      <c r="L13" s="11"/>
      <c r="M13" s="14">
        <f>IFERROR((G13/I13),0)</f>
        <v>1.0808150255256368</v>
      </c>
      <c r="N13" s="5"/>
    </row>
    <row r="14" spans="4:14" ht="16.5" hidden="1" outlineLevel="2" x14ac:dyDescent="0.25">
      <c r="D14" s="4"/>
      <c r="E14" s="46" t="s">
        <v>50</v>
      </c>
      <c r="F14" s="11"/>
      <c r="G14" s="11">
        <v>458349.81280000001</v>
      </c>
      <c r="H14" s="12"/>
      <c r="I14" s="11">
        <v>1356079.6966966614</v>
      </c>
      <c r="J14" s="11"/>
      <c r="K14" s="13">
        <f t="shared" ref="K14" si="4">G14-I14</f>
        <v>-897729.88389666146</v>
      </c>
      <c r="L14" s="11"/>
      <c r="M14" s="14">
        <f>IFERROR((G14/I14),0)</f>
        <v>0.3379962209570101</v>
      </c>
      <c r="N14" s="5"/>
    </row>
    <row r="15" spans="4:14" ht="16.5" hidden="1" outlineLevel="2" x14ac:dyDescent="0.25">
      <c r="D15" s="4"/>
      <c r="E15" s="46" t="s">
        <v>9</v>
      </c>
      <c r="F15" s="11"/>
      <c r="G15" s="11">
        <v>1007321.4992</v>
      </c>
      <c r="H15" s="12"/>
      <c r="I15" s="11">
        <v>0</v>
      </c>
      <c r="J15" s="11"/>
      <c r="K15" s="13">
        <f t="shared" ref="K15:K17" si="5">G15-I15</f>
        <v>1007321.4992</v>
      </c>
      <c r="L15" s="11"/>
      <c r="M15" s="14">
        <f>IFERROR((G15/I15),0)</f>
        <v>0</v>
      </c>
      <c r="N15" s="5"/>
    </row>
    <row r="16" spans="4:14" ht="16.5" hidden="1" outlineLevel="1" x14ac:dyDescent="0.25">
      <c r="D16" s="4"/>
      <c r="E16" s="11" t="s">
        <v>53</v>
      </c>
      <c r="F16" s="11"/>
      <c r="G16" s="11">
        <v>125876.4362</v>
      </c>
      <c r="H16" s="12"/>
      <c r="I16" s="11">
        <v>133562.99999999994</v>
      </c>
      <c r="J16" s="11"/>
      <c r="K16" s="13">
        <f t="shared" si="5"/>
        <v>-7686.5637999999453</v>
      </c>
      <c r="L16" s="11"/>
      <c r="M16" s="14">
        <f t="shared" ref="M16:M17" si="6">IFERROR((G16/I16),0)</f>
        <v>0.94244990154458985</v>
      </c>
      <c r="N16" s="5"/>
    </row>
    <row r="17" spans="4:14" ht="16.5" hidden="1" outlineLevel="1" x14ac:dyDescent="0.25">
      <c r="D17" s="4"/>
      <c r="E17" s="11" t="s">
        <v>51</v>
      </c>
      <c r="F17" s="11"/>
      <c r="G17" s="11">
        <v>89653.412100000001</v>
      </c>
      <c r="H17" s="12"/>
      <c r="I17" s="11">
        <v>58499.874492740018</v>
      </c>
      <c r="J17" s="11"/>
      <c r="K17" s="13">
        <f t="shared" si="5"/>
        <v>31153.537607259983</v>
      </c>
      <c r="L17" s="11"/>
      <c r="M17" s="14">
        <f t="shared" si="6"/>
        <v>1.5325402469218325</v>
      </c>
      <c r="N17" s="5"/>
    </row>
    <row r="18" spans="4:14" ht="16.5" hidden="1" outlineLevel="1" x14ac:dyDescent="0.25">
      <c r="D18" s="4"/>
      <c r="E18" s="11" t="s">
        <v>10</v>
      </c>
      <c r="F18" s="11"/>
      <c r="G18" s="11">
        <v>4325.8575000000001</v>
      </c>
      <c r="H18" s="12"/>
      <c r="I18" s="11">
        <v>4349.0000000000009</v>
      </c>
      <c r="J18" s="11"/>
      <c r="K18" s="13">
        <f t="shared" si="2"/>
        <v>-23.142500000000837</v>
      </c>
      <c r="L18" s="11"/>
      <c r="M18" s="14">
        <f t="shared" ref="M18:M20" si="7">IFERROR((G18/I18),0)</f>
        <v>0.99467866176132425</v>
      </c>
      <c r="N18" s="5"/>
    </row>
    <row r="19" spans="4:14" s="22" customFormat="1" ht="16.5" hidden="1" outlineLevel="1" x14ac:dyDescent="0.2">
      <c r="D19" s="15"/>
      <c r="E19" s="11" t="s">
        <v>11</v>
      </c>
      <c r="F19" s="17"/>
      <c r="G19" s="17">
        <v>37.277299999999997</v>
      </c>
      <c r="H19" s="18"/>
      <c r="I19" s="17">
        <v>12.289122132000001</v>
      </c>
      <c r="J19" s="17"/>
      <c r="K19" s="19">
        <f t="shared" si="2"/>
        <v>24.988177867999994</v>
      </c>
      <c r="L19" s="17"/>
      <c r="M19" s="20">
        <f t="shared" si="7"/>
        <v>3.0333574359174569</v>
      </c>
      <c r="N19" s="21"/>
    </row>
    <row r="20" spans="4:14" ht="16.5" hidden="1" outlineLevel="1" x14ac:dyDescent="0.25">
      <c r="D20" s="4"/>
      <c r="E20" s="11" t="s">
        <v>12</v>
      </c>
      <c r="F20" s="11"/>
      <c r="G20" s="11">
        <v>14809.5208</v>
      </c>
      <c r="H20" s="12"/>
      <c r="I20" s="11">
        <v>17988.261683285888</v>
      </c>
      <c r="J20" s="11"/>
      <c r="K20" s="13">
        <f t="shared" si="2"/>
        <v>-3178.7408832858873</v>
      </c>
      <c r="L20" s="11"/>
      <c r="M20" s="14">
        <f t="shared" si="7"/>
        <v>0.8232880453234972</v>
      </c>
      <c r="N20" s="5"/>
    </row>
    <row r="21" spans="4:14" ht="8.25" customHeight="1" x14ac:dyDescent="0.25">
      <c r="D21" s="4"/>
      <c r="E21" s="6"/>
      <c r="F21" s="6"/>
      <c r="G21" s="6"/>
      <c r="H21" s="6"/>
      <c r="I21" s="6"/>
      <c r="J21" s="6"/>
      <c r="K21" s="9"/>
      <c r="L21" s="6"/>
      <c r="M21" s="10"/>
      <c r="N21" s="5"/>
    </row>
    <row r="22" spans="4:14" x14ac:dyDescent="0.25">
      <c r="D22" s="4"/>
      <c r="E22" s="58" t="s">
        <v>13</v>
      </c>
      <c r="F22" s="58"/>
      <c r="G22" s="58">
        <v>9529113.6284999996</v>
      </c>
      <c r="H22" s="58"/>
      <c r="I22" s="58">
        <v>8961473.6313007791</v>
      </c>
      <c r="J22" s="58"/>
      <c r="K22" s="59">
        <f t="shared" si="2"/>
        <v>567639.99719922058</v>
      </c>
      <c r="L22" s="58"/>
      <c r="M22" s="60">
        <f>IFERROR((G22/I22),0)</f>
        <v>1.0633422604979339</v>
      </c>
      <c r="N22" s="5"/>
    </row>
    <row r="23" spans="4:14" ht="6" customHeight="1" x14ac:dyDescent="0.25">
      <c r="D23" s="4"/>
      <c r="E23" s="6"/>
      <c r="F23" s="6"/>
      <c r="G23" s="6"/>
      <c r="H23" s="6"/>
      <c r="I23" s="6"/>
      <c r="J23" s="6"/>
      <c r="K23" s="9"/>
      <c r="L23" s="6"/>
      <c r="M23" s="10"/>
      <c r="N23" s="5"/>
    </row>
    <row r="24" spans="4:14" x14ac:dyDescent="0.25">
      <c r="D24" s="4"/>
      <c r="E24" s="23" t="s">
        <v>14</v>
      </c>
      <c r="F24" s="23"/>
      <c r="G24" s="24">
        <f>G22/G8</f>
        <v>0.95416815065848104</v>
      </c>
      <c r="H24" s="23"/>
      <c r="I24" s="24">
        <f>I22/I8</f>
        <v>0.94871887341439975</v>
      </c>
      <c r="J24" s="23"/>
      <c r="K24" s="25"/>
      <c r="L24" s="23"/>
      <c r="M24" s="24"/>
      <c r="N24" s="5"/>
    </row>
    <row r="25" spans="4:14" ht="6" customHeight="1" thickBot="1" x14ac:dyDescent="0.3">
      <c r="D25" s="4"/>
      <c r="E25" s="6"/>
      <c r="F25" s="6"/>
      <c r="G25" s="6"/>
      <c r="H25" s="6"/>
      <c r="I25" s="6"/>
      <c r="J25" s="6"/>
      <c r="K25" s="9"/>
      <c r="L25" s="6"/>
      <c r="M25" s="10"/>
      <c r="N25" s="5"/>
    </row>
    <row r="26" spans="4:14" x14ac:dyDescent="0.25">
      <c r="D26" s="4"/>
      <c r="E26" s="26" t="s">
        <v>15</v>
      </c>
      <c r="F26" s="26"/>
      <c r="G26" s="26">
        <f>G8-G22</f>
        <v>457714.81670000218</v>
      </c>
      <c r="H26" s="26"/>
      <c r="I26" s="26">
        <f>I8-I22</f>
        <v>484394.77337088995</v>
      </c>
      <c r="J26" s="26"/>
      <c r="K26" s="27">
        <f>IFERROR((E26/G26),0)</f>
        <v>0</v>
      </c>
      <c r="L26" s="26"/>
      <c r="M26" s="28">
        <f>IFERROR((G26/I26),0)</f>
        <v>0.94492104758847273</v>
      </c>
      <c r="N26" s="5"/>
    </row>
    <row r="27" spans="4:14" ht="16.5" x14ac:dyDescent="0.25">
      <c r="D27" s="4"/>
      <c r="E27" s="47" t="s">
        <v>16</v>
      </c>
      <c r="F27" s="47"/>
      <c r="G27" s="51">
        <f>G26/G8</f>
        <v>4.5831849341518925E-2</v>
      </c>
      <c r="H27" s="47"/>
      <c r="I27" s="51">
        <f>I26/I8</f>
        <v>5.1281126585600273E-2</v>
      </c>
      <c r="J27" s="47"/>
      <c r="K27" s="50"/>
      <c r="L27" s="47"/>
      <c r="M27" s="51"/>
      <c r="N27" s="5"/>
    </row>
    <row r="28" spans="4:14" x14ac:dyDescent="0.25">
      <c r="D28" s="4"/>
      <c r="E28" s="29"/>
      <c r="F28" s="29"/>
      <c r="G28" s="29"/>
      <c r="H28" s="29"/>
      <c r="I28" s="29"/>
      <c r="J28" s="29"/>
      <c r="K28" s="30"/>
      <c r="L28" s="29"/>
      <c r="M28" s="31"/>
      <c r="N28" s="5"/>
    </row>
    <row r="29" spans="4:14" ht="16.5" x14ac:dyDescent="0.25">
      <c r="D29" s="4"/>
      <c r="E29" s="6" t="s">
        <v>17</v>
      </c>
      <c r="F29" s="6"/>
      <c r="G29" s="6">
        <f>SUM(G31:G44)</f>
        <v>407704.23369999992</v>
      </c>
      <c r="H29" s="6"/>
      <c r="I29" s="6">
        <f>SUM(I31:I44)</f>
        <v>428270.03453968081</v>
      </c>
      <c r="J29" s="6"/>
      <c r="K29" s="9">
        <f t="shared" ref="K29" si="8">G29-I29</f>
        <v>-20565.800839680887</v>
      </c>
      <c r="L29" s="6"/>
      <c r="M29" s="10">
        <f>IFERROR((G29/I29),0)</f>
        <v>0.95197936072789746</v>
      </c>
      <c r="N29" s="5"/>
    </row>
    <row r="30" spans="4:14" ht="12.75" customHeight="1" collapsed="1" thickBot="1" x14ac:dyDescent="0.3">
      <c r="D30" s="4"/>
      <c r="E30" s="6"/>
      <c r="F30" s="6"/>
      <c r="G30" s="6"/>
      <c r="H30" s="6"/>
      <c r="I30" s="6"/>
      <c r="J30" s="6"/>
      <c r="K30" s="9"/>
      <c r="L30" s="6"/>
      <c r="M30" s="10"/>
      <c r="N30" s="5"/>
    </row>
    <row r="31" spans="4:14" ht="16.5" hidden="1" outlineLevel="1" x14ac:dyDescent="0.25">
      <c r="D31" s="4"/>
      <c r="E31" s="11" t="s">
        <v>18</v>
      </c>
      <c r="F31" s="11"/>
      <c r="G31" s="11">
        <v>160842.83180000001</v>
      </c>
      <c r="H31" s="12"/>
      <c r="I31" s="11">
        <v>169069.91544101009</v>
      </c>
      <c r="J31" s="11"/>
      <c r="K31" s="13">
        <f t="shared" ref="K31:K44" si="9">G31-I31</f>
        <v>-8227.0836410100746</v>
      </c>
      <c r="L31" s="11"/>
      <c r="M31" s="14">
        <f t="shared" ref="M31:M44" si="10">IFERROR((G31/I31),0)</f>
        <v>0.95133916273897601</v>
      </c>
      <c r="N31" s="5"/>
    </row>
    <row r="32" spans="4:14" ht="16.5" hidden="1" outlineLevel="1" x14ac:dyDescent="0.25">
      <c r="D32" s="4"/>
      <c r="E32" s="11" t="s">
        <v>19</v>
      </c>
      <c r="F32" s="11"/>
      <c r="G32" s="11">
        <v>55970.957699999999</v>
      </c>
      <c r="H32" s="12"/>
      <c r="I32" s="11">
        <v>74413.746448989303</v>
      </c>
      <c r="J32" s="11"/>
      <c r="K32" s="13">
        <f t="shared" si="9"/>
        <v>-18442.788748989304</v>
      </c>
      <c r="L32" s="11"/>
      <c r="M32" s="14">
        <f t="shared" si="10"/>
        <v>0.75215884659655119</v>
      </c>
      <c r="N32" s="5"/>
    </row>
    <row r="33" spans="4:14" ht="16.5" hidden="1" outlineLevel="1" x14ac:dyDescent="0.25">
      <c r="D33" s="4"/>
      <c r="E33" s="11" t="s">
        <v>20</v>
      </c>
      <c r="F33" s="11"/>
      <c r="G33" s="11">
        <v>41858.997199999998</v>
      </c>
      <c r="H33" s="12"/>
      <c r="I33" s="11">
        <v>63790.488943751436</v>
      </c>
      <c r="J33" s="11"/>
      <c r="K33" s="13">
        <f t="shared" si="9"/>
        <v>-21931.491743751438</v>
      </c>
      <c r="L33" s="11"/>
      <c r="M33" s="14">
        <f t="shared" si="10"/>
        <v>0.65619495779237591</v>
      </c>
      <c r="N33" s="5"/>
    </row>
    <row r="34" spans="4:14" ht="16.5" hidden="1" outlineLevel="1" x14ac:dyDescent="0.25">
      <c r="D34" s="4"/>
      <c r="E34" s="11" t="s">
        <v>21</v>
      </c>
      <c r="F34" s="11"/>
      <c r="G34" s="11">
        <v>21172.503199999999</v>
      </c>
      <c r="H34" s="12"/>
      <c r="I34" s="11">
        <v>43588.884931695648</v>
      </c>
      <c r="J34" s="11"/>
      <c r="K34" s="13">
        <f t="shared" si="9"/>
        <v>-22416.381731695648</v>
      </c>
      <c r="L34" s="11"/>
      <c r="M34" s="14">
        <f t="shared" si="10"/>
        <v>0.48573170048230391</v>
      </c>
      <c r="N34" s="5"/>
    </row>
    <row r="35" spans="4:14" ht="16.5" hidden="1" outlineLevel="1" x14ac:dyDescent="0.25">
      <c r="D35" s="4"/>
      <c r="E35" s="11" t="s">
        <v>22</v>
      </c>
      <c r="F35" s="11"/>
      <c r="G35" s="11">
        <v>12609.2413</v>
      </c>
      <c r="H35" s="12"/>
      <c r="I35" s="11">
        <v>20896.792407576471</v>
      </c>
      <c r="J35" s="11"/>
      <c r="K35" s="13">
        <f t="shared" si="9"/>
        <v>-8287.5511075764716</v>
      </c>
      <c r="L35" s="11"/>
      <c r="M35" s="14">
        <f t="shared" si="10"/>
        <v>0.60340558752109319</v>
      </c>
      <c r="N35" s="5"/>
    </row>
    <row r="36" spans="4:14" ht="16.5" hidden="1" outlineLevel="1" x14ac:dyDescent="0.25">
      <c r="D36" s="4"/>
      <c r="E36" s="11" t="s">
        <v>23</v>
      </c>
      <c r="F36" s="11"/>
      <c r="G36" s="11">
        <v>13539.7826</v>
      </c>
      <c r="H36" s="12"/>
      <c r="I36" s="11">
        <v>18558.024816108253</v>
      </c>
      <c r="J36" s="11"/>
      <c r="K36" s="13">
        <f t="shared" si="9"/>
        <v>-5018.2422161082523</v>
      </c>
      <c r="L36" s="11"/>
      <c r="M36" s="14">
        <f t="shared" si="10"/>
        <v>0.72959179299337673</v>
      </c>
      <c r="N36" s="5"/>
    </row>
    <row r="37" spans="4:14" ht="16.5" hidden="1" outlineLevel="1" x14ac:dyDescent="0.25">
      <c r="D37" s="4"/>
      <c r="E37" s="11" t="s">
        <v>24</v>
      </c>
      <c r="F37" s="11"/>
      <c r="G37" s="11">
        <v>81008.582500000004</v>
      </c>
      <c r="H37" s="12"/>
      <c r="I37" s="11">
        <v>11476.000000000002</v>
      </c>
      <c r="J37" s="11"/>
      <c r="K37" s="13">
        <f t="shared" si="9"/>
        <v>69532.582500000004</v>
      </c>
      <c r="L37" s="11"/>
      <c r="M37" s="14">
        <f t="shared" si="10"/>
        <v>7.0589563001045654</v>
      </c>
      <c r="N37" s="5"/>
    </row>
    <row r="38" spans="4:14" ht="16.5" hidden="1" outlineLevel="1" x14ac:dyDescent="0.25">
      <c r="D38" s="4"/>
      <c r="E38" s="11" t="s">
        <v>25</v>
      </c>
      <c r="F38" s="11"/>
      <c r="G38" s="11">
        <v>6535.5414000000001</v>
      </c>
      <c r="H38" s="12"/>
      <c r="I38" s="11">
        <v>6908.1222783992007</v>
      </c>
      <c r="J38" s="11"/>
      <c r="K38" s="13">
        <f t="shared" si="9"/>
        <v>-372.58087839920063</v>
      </c>
      <c r="L38" s="11"/>
      <c r="M38" s="14">
        <f t="shared" si="10"/>
        <v>0.94606625890740059</v>
      </c>
      <c r="N38" s="5"/>
    </row>
    <row r="39" spans="4:14" ht="16.5" hidden="1" outlineLevel="1" x14ac:dyDescent="0.25">
      <c r="D39" s="4"/>
      <c r="E39" s="11" t="s">
        <v>26</v>
      </c>
      <c r="F39" s="11"/>
      <c r="G39" s="11">
        <v>2623.8307</v>
      </c>
      <c r="H39" s="12"/>
      <c r="I39" s="11">
        <v>5484.5563449158244</v>
      </c>
      <c r="J39" s="11"/>
      <c r="K39" s="13">
        <f t="shared" si="9"/>
        <v>-2860.7256449158244</v>
      </c>
      <c r="L39" s="11"/>
      <c r="M39" s="14">
        <f t="shared" si="10"/>
        <v>0.47840345417041563</v>
      </c>
      <c r="N39" s="5"/>
    </row>
    <row r="40" spans="4:14" ht="16.5" hidden="1" outlineLevel="1" x14ac:dyDescent="0.25">
      <c r="D40" s="4"/>
      <c r="E40" s="11" t="s">
        <v>27</v>
      </c>
      <c r="F40" s="11"/>
      <c r="G40" s="11">
        <v>1576.7448999999999</v>
      </c>
      <c r="H40" s="12"/>
      <c r="I40" s="11">
        <v>5296.3756008372129</v>
      </c>
      <c r="J40" s="11"/>
      <c r="K40" s="13">
        <f t="shared" si="9"/>
        <v>-3719.6307008372132</v>
      </c>
      <c r="L40" s="11"/>
      <c r="M40" s="14">
        <f t="shared" si="10"/>
        <v>0.29770262134557818</v>
      </c>
      <c r="N40" s="5"/>
    </row>
    <row r="41" spans="4:14" ht="16.5" hidden="1" outlineLevel="1" x14ac:dyDescent="0.25">
      <c r="D41" s="4"/>
      <c r="E41" s="11" t="s">
        <v>28</v>
      </c>
      <c r="F41" s="11"/>
      <c r="G41" s="11">
        <v>4442.5033000000003</v>
      </c>
      <c r="H41" s="12"/>
      <c r="I41" s="11">
        <v>4547.2135966295409</v>
      </c>
      <c r="J41" s="11"/>
      <c r="K41" s="13">
        <f t="shared" si="9"/>
        <v>-104.71029662954061</v>
      </c>
      <c r="L41" s="11"/>
      <c r="M41" s="14">
        <f t="shared" si="10"/>
        <v>0.97697264612615664</v>
      </c>
      <c r="N41" s="5"/>
    </row>
    <row r="42" spans="4:14" ht="16.5" hidden="1" outlineLevel="1" x14ac:dyDescent="0.25">
      <c r="D42" s="4"/>
      <c r="E42" s="11" t="s">
        <v>29</v>
      </c>
      <c r="F42" s="11"/>
      <c r="G42" s="11">
        <v>1578.1033</v>
      </c>
      <c r="H42" s="12"/>
      <c r="I42" s="11">
        <v>2172.7185012831487</v>
      </c>
      <c r="J42" s="11"/>
      <c r="K42" s="13">
        <f t="shared" si="9"/>
        <v>-594.61520128314874</v>
      </c>
      <c r="L42" s="11"/>
      <c r="M42" s="14">
        <f t="shared" si="10"/>
        <v>0.72632662678944138</v>
      </c>
      <c r="N42" s="5"/>
    </row>
    <row r="43" spans="4:14" ht="16.5" hidden="1" outlineLevel="1" x14ac:dyDescent="0.25">
      <c r="D43" s="4"/>
      <c r="E43" s="11" t="s">
        <v>30</v>
      </c>
      <c r="F43" s="11"/>
      <c r="G43" s="11">
        <v>2488.9569000000001</v>
      </c>
      <c r="H43" s="12"/>
      <c r="I43" s="11">
        <v>1906.9834551087301</v>
      </c>
      <c r="J43" s="11"/>
      <c r="K43" s="13">
        <f t="shared" si="9"/>
        <v>581.97344489126999</v>
      </c>
      <c r="L43" s="11"/>
      <c r="M43" s="14">
        <f t="shared" si="10"/>
        <v>1.3051801227389714</v>
      </c>
      <c r="N43" s="5"/>
    </row>
    <row r="44" spans="4:14" ht="17.25" hidden="1" outlineLevel="1" thickBot="1" x14ac:dyDescent="0.3">
      <c r="D44" s="4"/>
      <c r="E44" s="11" t="s">
        <v>31</v>
      </c>
      <c r="F44" s="11"/>
      <c r="G44" s="11">
        <v>1455.6569</v>
      </c>
      <c r="H44" s="12"/>
      <c r="I44" s="11">
        <v>160.21177337600002</v>
      </c>
      <c r="J44" s="11"/>
      <c r="K44" s="13">
        <f t="shared" si="9"/>
        <v>1295.4451266239998</v>
      </c>
      <c r="L44" s="11"/>
      <c r="M44" s="14">
        <f t="shared" si="10"/>
        <v>9.0858297697244002</v>
      </c>
      <c r="N44" s="5"/>
    </row>
    <row r="45" spans="4:14" x14ac:dyDescent="0.25">
      <c r="D45" s="4"/>
      <c r="E45" s="26" t="s">
        <v>32</v>
      </c>
      <c r="F45" s="26"/>
      <c r="G45" s="26">
        <f>G26-G29</f>
        <v>50010.583000002254</v>
      </c>
      <c r="H45" s="26"/>
      <c r="I45" s="26">
        <f>I26-I29</f>
        <v>56124.738831209135</v>
      </c>
      <c r="J45" s="26"/>
      <c r="K45" s="27">
        <f>K26-K29</f>
        <v>20565.800839680887</v>
      </c>
      <c r="L45" s="26"/>
      <c r="M45" s="28">
        <f>IFERROR((G45/I45),0)</f>
        <v>0.89106130454175048</v>
      </c>
      <c r="N45" s="5"/>
    </row>
    <row r="46" spans="4:14" ht="16.5" x14ac:dyDescent="0.25">
      <c r="D46" s="4"/>
      <c r="E46" s="47" t="s">
        <v>33</v>
      </c>
      <c r="F46" s="47"/>
      <c r="G46" s="51">
        <f>G45/G8</f>
        <v>5.0076541591178511E-3</v>
      </c>
      <c r="H46" s="47"/>
      <c r="I46" s="51">
        <f>I45/I8</f>
        <v>5.9417235585720596E-3</v>
      </c>
      <c r="J46" s="47"/>
      <c r="K46" s="50"/>
      <c r="L46" s="47"/>
      <c r="M46" s="51"/>
      <c r="N46" s="5"/>
    </row>
    <row r="47" spans="4:14" ht="9.75" customHeight="1" x14ac:dyDescent="0.25">
      <c r="D47" s="4"/>
      <c r="E47" s="6"/>
      <c r="F47" s="6"/>
      <c r="G47" s="6"/>
      <c r="H47" s="6"/>
      <c r="I47" s="6"/>
      <c r="J47" s="6"/>
      <c r="K47" s="9"/>
      <c r="L47" s="6"/>
      <c r="M47" s="10"/>
      <c r="N47" s="5"/>
    </row>
    <row r="48" spans="4:14" ht="16.5" collapsed="1" x14ac:dyDescent="0.25">
      <c r="D48" s="4"/>
      <c r="E48" s="6" t="s">
        <v>34</v>
      </c>
      <c r="F48" s="6"/>
      <c r="G48" s="6">
        <f>G49-G50</f>
        <v>-8997.3650999999991</v>
      </c>
      <c r="H48" s="6"/>
      <c r="I48" s="6">
        <f>I49-I50</f>
        <v>-6049.9953284294897</v>
      </c>
      <c r="J48" s="6"/>
      <c r="K48" s="9">
        <f t="shared" ref="K48:K50" si="11">G48-I48</f>
        <v>-2947.3697715705093</v>
      </c>
      <c r="L48" s="6"/>
      <c r="M48" s="10">
        <f>IFERROR((G48/I48),0)</f>
        <v>1.4871689334569476</v>
      </c>
      <c r="N48" s="5"/>
    </row>
    <row r="49" spans="4:14" s="22" customFormat="1" ht="13.5" hidden="1" outlineLevel="3" x14ac:dyDescent="0.2">
      <c r="D49" s="15"/>
      <c r="E49" s="16" t="s">
        <v>35</v>
      </c>
      <c r="F49" s="17"/>
      <c r="G49" s="17">
        <v>24721.199799999999</v>
      </c>
      <c r="H49" s="18"/>
      <c r="I49" s="17">
        <v>25590.106274615915</v>
      </c>
      <c r="J49" s="17"/>
      <c r="K49" s="19">
        <f t="shared" si="11"/>
        <v>-868.90647461591652</v>
      </c>
      <c r="L49" s="17"/>
      <c r="M49" s="20">
        <f t="shared" ref="M49:M50" si="12">IFERROR((G49/I49),0)</f>
        <v>0.96604521820693545</v>
      </c>
      <c r="N49" s="21"/>
    </row>
    <row r="50" spans="4:14" s="22" customFormat="1" ht="13.5" hidden="1" outlineLevel="3" x14ac:dyDescent="0.2">
      <c r="D50" s="15"/>
      <c r="E50" s="16" t="s">
        <v>36</v>
      </c>
      <c r="F50" s="17"/>
      <c r="G50" s="17">
        <v>33718.564899999998</v>
      </c>
      <c r="H50" s="18"/>
      <c r="I50" s="17">
        <v>31640.101603045405</v>
      </c>
      <c r="J50" s="17"/>
      <c r="K50" s="19">
        <f t="shared" si="11"/>
        <v>2078.4632969545928</v>
      </c>
      <c r="L50" s="17"/>
      <c r="M50" s="20">
        <f t="shared" si="12"/>
        <v>1.065690790852408</v>
      </c>
      <c r="N50" s="21"/>
    </row>
    <row r="51" spans="4:14" ht="9.75" customHeight="1" thickBot="1" x14ac:dyDescent="0.3">
      <c r="D51" s="4"/>
      <c r="E51" s="6"/>
      <c r="F51" s="6"/>
      <c r="G51" s="6"/>
      <c r="H51" s="6"/>
      <c r="I51" s="6"/>
      <c r="J51" s="6"/>
      <c r="K51" s="9"/>
      <c r="L51" s="6"/>
      <c r="M51" s="10"/>
      <c r="N51" s="5"/>
    </row>
    <row r="52" spans="4:14" x14ac:dyDescent="0.25">
      <c r="D52" s="4"/>
      <c r="E52" s="26" t="s">
        <v>37</v>
      </c>
      <c r="F52" s="26"/>
      <c r="G52" s="26">
        <f>G45+G48</f>
        <v>41013.217900002259</v>
      </c>
      <c r="H52" s="26"/>
      <c r="I52" s="26">
        <f>I45+I48</f>
        <v>50074.743502779645</v>
      </c>
      <c r="J52" s="26"/>
      <c r="K52" s="27">
        <f>IFERROR((E52/G52),0)</f>
        <v>0</v>
      </c>
      <c r="L52" s="26"/>
      <c r="M52" s="28">
        <f>IFERROR((G52/I52),0)</f>
        <v>0.81903999963026508</v>
      </c>
      <c r="N52" s="5"/>
    </row>
    <row r="53" spans="4:14" ht="9.75" customHeight="1" x14ac:dyDescent="0.25">
      <c r="D53" s="4"/>
      <c r="E53" s="6"/>
      <c r="F53" s="6"/>
      <c r="G53" s="6"/>
      <c r="H53" s="6"/>
      <c r="I53" s="6"/>
      <c r="J53" s="6"/>
      <c r="K53" s="9"/>
      <c r="L53" s="6"/>
      <c r="M53" s="10"/>
      <c r="N53" s="5"/>
    </row>
    <row r="54" spans="4:14" ht="16.5" x14ac:dyDescent="0.25">
      <c r="D54" s="4"/>
      <c r="E54" s="6" t="s">
        <v>38</v>
      </c>
      <c r="F54" s="6"/>
      <c r="G54" s="6">
        <v>13962.042600000001</v>
      </c>
      <c r="H54" s="6"/>
      <c r="I54" s="6">
        <v>18345.295072531804</v>
      </c>
      <c r="J54" s="6"/>
      <c r="K54" s="9">
        <f t="shared" ref="K54:K56" si="13">G54-I54</f>
        <v>-4383.2524725318035</v>
      </c>
      <c r="L54" s="6"/>
      <c r="M54" s="10">
        <f>IFERROR((G54/I54),0)</f>
        <v>0.76106939380360272</v>
      </c>
      <c r="N54" s="5"/>
    </row>
    <row r="55" spans="4:14" ht="9.75" customHeight="1" thickBot="1" x14ac:dyDescent="0.3">
      <c r="D55" s="4"/>
      <c r="E55" s="6"/>
      <c r="F55" s="6"/>
      <c r="G55" s="6"/>
      <c r="H55" s="6"/>
      <c r="I55" s="6"/>
      <c r="J55" s="6"/>
      <c r="K55" s="9"/>
      <c r="L55" s="6"/>
      <c r="M55" s="10"/>
      <c r="N55" s="5"/>
    </row>
    <row r="56" spans="4:14" x14ac:dyDescent="0.25">
      <c r="D56" s="4"/>
      <c r="E56" s="32" t="s">
        <v>39</v>
      </c>
      <c r="F56" s="32"/>
      <c r="G56" s="32">
        <f>G52-G54</f>
        <v>27051.175300002258</v>
      </c>
      <c r="H56" s="32"/>
      <c r="I56" s="32">
        <f>I52-I54</f>
        <v>31729.448430247841</v>
      </c>
      <c r="J56" s="32"/>
      <c r="K56" s="33">
        <f t="shared" si="13"/>
        <v>-4678.2731302455832</v>
      </c>
      <c r="L56" s="32"/>
      <c r="M56" s="34">
        <f>IFERROR((G56/I56),0)</f>
        <v>0.85255737613813165</v>
      </c>
      <c r="N56" s="5"/>
    </row>
    <row r="57" spans="4:14" ht="16.5" x14ac:dyDescent="0.25">
      <c r="D57" s="4"/>
      <c r="E57" s="47" t="s">
        <v>40</v>
      </c>
      <c r="F57" s="47"/>
      <c r="G57" s="51">
        <f>G56/G8</f>
        <v>2.7086852896731138E-3</v>
      </c>
      <c r="H57" s="47"/>
      <c r="I57" s="51">
        <f>I56/I8</f>
        <v>3.3590822009075759E-3</v>
      </c>
      <c r="J57" s="47"/>
      <c r="K57" s="50"/>
      <c r="L57" s="47"/>
      <c r="M57" s="51"/>
      <c r="N57" s="5"/>
    </row>
    <row r="58" spans="4:14" x14ac:dyDescent="0.25">
      <c r="D58" s="35"/>
      <c r="E58" s="36"/>
      <c r="F58" s="36"/>
      <c r="G58" s="36"/>
      <c r="H58" s="36"/>
      <c r="I58" s="36"/>
      <c r="J58" s="36"/>
      <c r="K58" s="36"/>
      <c r="L58" s="36"/>
      <c r="M58" s="36"/>
      <c r="N58" s="37"/>
    </row>
  </sheetData>
  <sheetProtection algorithmName="SHA-512" hashValue="OQJfAQDqhz9Bmc4hHBIiqQB7ClyXLIw27fsC5fEkZOqUByYyTgpD6LtuP7N33RKBcbN7IS4uo1Jx8llHsCxSFw==" saltValue="WaySvGmEyisbjFfk/tlquQ==" spinCount="100000" sheet="1" objects="1" scenarios="1"/>
  <mergeCells count="3">
    <mergeCell ref="E2:M2"/>
    <mergeCell ref="E3:M3"/>
    <mergeCell ref="E4:M5"/>
  </mergeCells>
  <pageMargins left="0.7" right="0.7" top="0.75" bottom="0.75" header="0.3" footer="0.3"/>
  <pageSetup paperSize="9" orientation="portrait" r:id="rId1"/>
  <ignoredErrors>
    <ignoredError sqref="G8 I8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70BA1-A6F4-4931-B8BF-BC8E52175555}">
  <sheetPr>
    <outlinePr summaryBelow="0"/>
  </sheetPr>
  <dimension ref="D2:N68"/>
  <sheetViews>
    <sheetView showGridLines="0" zoomScale="90" zoomScaleNormal="90" workbookViewId="0">
      <pane xSplit="6" ySplit="6" topLeftCell="G7" activePane="bottomRight" state="frozen"/>
      <selection activeCell="G7" sqref="G7"/>
      <selection pane="topRight" activeCell="G7" sqref="G7"/>
      <selection pane="bottomLeft" activeCell="G7" sqref="G7"/>
      <selection pane="bottomRight" activeCell="G7" sqref="G7"/>
    </sheetView>
  </sheetViews>
  <sheetFormatPr baseColWidth="10" defaultRowHeight="15" outlineLevelRow="3" x14ac:dyDescent="0.25"/>
  <cols>
    <col min="1" max="3" width="11.42578125" style="3"/>
    <col min="4" max="4" width="1.7109375" style="3" customWidth="1"/>
    <col min="5" max="5" width="47.42578125" style="3" bestFit="1" customWidth="1"/>
    <col min="6" max="6" width="1.7109375" style="3" customWidth="1"/>
    <col min="7" max="7" width="14.140625" style="3" customWidth="1"/>
    <col min="8" max="8" width="1.7109375" style="3" customWidth="1"/>
    <col min="9" max="9" width="14.85546875" style="3" customWidth="1"/>
    <col min="10" max="10" width="1.7109375" style="3" customWidth="1"/>
    <col min="11" max="11" width="12.28515625" style="3" customWidth="1"/>
    <col min="12" max="12" width="1.7109375" style="3" customWidth="1"/>
    <col min="13" max="13" width="12.28515625" style="3" customWidth="1"/>
    <col min="14" max="14" width="1.42578125" style="3" customWidth="1"/>
    <col min="15" max="16384" width="11.42578125" style="3"/>
  </cols>
  <sheetData>
    <row r="2" spans="4:14" ht="31.5" x14ac:dyDescent="0.6">
      <c r="D2" s="1"/>
      <c r="E2" s="63" t="s">
        <v>0</v>
      </c>
      <c r="F2" s="63"/>
      <c r="G2" s="63"/>
      <c r="H2" s="63"/>
      <c r="I2" s="63"/>
      <c r="J2" s="63"/>
      <c r="K2" s="63"/>
      <c r="L2" s="63"/>
      <c r="M2" s="63"/>
      <c r="N2" s="2"/>
    </row>
    <row r="3" spans="4:14" ht="31.5" x14ac:dyDescent="0.6">
      <c r="D3" s="4"/>
      <c r="E3" s="64" t="s">
        <v>46</v>
      </c>
      <c r="F3" s="64"/>
      <c r="G3" s="64"/>
      <c r="H3" s="64"/>
      <c r="I3" s="64"/>
      <c r="J3" s="64"/>
      <c r="K3" s="64"/>
      <c r="L3" s="64"/>
      <c r="M3" s="64"/>
      <c r="N3" s="5"/>
    </row>
    <row r="4" spans="4:14" ht="9" customHeight="1" x14ac:dyDescent="0.25">
      <c r="D4" s="4"/>
      <c r="E4" s="65" t="s">
        <v>52</v>
      </c>
      <c r="F4" s="65"/>
      <c r="G4" s="65"/>
      <c r="H4" s="65"/>
      <c r="I4" s="65"/>
      <c r="J4" s="65"/>
      <c r="K4" s="65"/>
      <c r="L4" s="65"/>
      <c r="M4" s="65"/>
      <c r="N4" s="5"/>
    </row>
    <row r="5" spans="4:14" ht="12" customHeight="1" x14ac:dyDescent="0.25">
      <c r="D5" s="4"/>
      <c r="E5" s="66"/>
      <c r="F5" s="66"/>
      <c r="G5" s="66"/>
      <c r="H5" s="66"/>
      <c r="I5" s="66"/>
      <c r="J5" s="66"/>
      <c r="K5" s="66"/>
      <c r="L5" s="66"/>
      <c r="M5" s="66"/>
      <c r="N5" s="5"/>
    </row>
    <row r="6" spans="4:14" ht="35.25" customHeight="1" x14ac:dyDescent="0.25">
      <c r="D6" s="4"/>
      <c r="E6" s="7" t="s">
        <v>1</v>
      </c>
      <c r="F6" s="6"/>
      <c r="G6" s="8" t="s">
        <v>2</v>
      </c>
      <c r="H6" s="8"/>
      <c r="I6" s="8" t="s">
        <v>3</v>
      </c>
      <c r="J6" s="8"/>
      <c r="K6" s="8" t="s">
        <v>4</v>
      </c>
      <c r="L6" s="8"/>
      <c r="M6" s="8" t="s">
        <v>5</v>
      </c>
      <c r="N6" s="5"/>
    </row>
    <row r="7" spans="4:14" ht="16.5" x14ac:dyDescent="0.25">
      <c r="D7" s="4"/>
      <c r="E7" s="6"/>
      <c r="F7" s="6"/>
      <c r="G7" s="6"/>
      <c r="H7" s="6"/>
      <c r="I7" s="6"/>
      <c r="J7" s="6"/>
      <c r="K7" s="6"/>
      <c r="L7" s="6"/>
      <c r="M7" s="6"/>
      <c r="N7" s="5"/>
    </row>
    <row r="8" spans="4:14" collapsed="1" x14ac:dyDescent="0.25">
      <c r="D8" s="4"/>
      <c r="E8" s="42" t="s">
        <v>6</v>
      </c>
      <c r="F8" s="42"/>
      <c r="G8" s="42">
        <f>SUM(G10:G13)+SUM(G16:G21)</f>
        <v>12355715.553561211</v>
      </c>
      <c r="H8" s="43"/>
      <c r="I8" s="42">
        <f>SUM(I10:I13)+SUM(I16:I21)</f>
        <v>10925089.987801997</v>
      </c>
      <c r="J8" s="42"/>
      <c r="K8" s="44">
        <f>G8-I8</f>
        <v>1430625.5657592136</v>
      </c>
      <c r="L8" s="42"/>
      <c r="M8" s="45">
        <f>IFERROR((G8/I8),0)</f>
        <v>1.130948629929504</v>
      </c>
      <c r="N8" s="5"/>
    </row>
    <row r="9" spans="4:14" ht="16.5" hidden="1" outlineLevel="1" x14ac:dyDescent="0.25">
      <c r="D9" s="4"/>
      <c r="E9" s="6"/>
      <c r="F9" s="6"/>
      <c r="G9" s="6"/>
      <c r="H9" s="6"/>
      <c r="I9" s="6"/>
      <c r="J9" s="6"/>
      <c r="K9" s="9"/>
      <c r="L9" s="6"/>
      <c r="M9" s="10"/>
      <c r="N9" s="5"/>
    </row>
    <row r="10" spans="4:14" ht="16.5" hidden="1" outlineLevel="1" x14ac:dyDescent="0.25">
      <c r="D10" s="4"/>
      <c r="E10" s="11" t="s">
        <v>49</v>
      </c>
      <c r="F10" s="11"/>
      <c r="G10" s="11">
        <v>9823920</v>
      </c>
      <c r="H10" s="12"/>
      <c r="I10" s="11">
        <v>9321822.198668249</v>
      </c>
      <c r="J10" s="11"/>
      <c r="K10" s="13">
        <f t="shared" ref="K10" si="0">G10-I10</f>
        <v>502097.80133175105</v>
      </c>
      <c r="L10" s="11"/>
      <c r="M10" s="14">
        <f t="shared" ref="M10" si="1">IFERROR((G10/I10),0)</f>
        <v>1.0538626237049964</v>
      </c>
      <c r="N10" s="5"/>
    </row>
    <row r="11" spans="4:14" ht="16.5" hidden="1" outlineLevel="1" x14ac:dyDescent="0.25">
      <c r="D11" s="4"/>
      <c r="E11" s="11" t="s">
        <v>7</v>
      </c>
      <c r="F11" s="11"/>
      <c r="G11" s="11">
        <v>94063.587954000017</v>
      </c>
      <c r="H11" s="12"/>
      <c r="I11" s="11">
        <v>93152.275455204872</v>
      </c>
      <c r="J11" s="11"/>
      <c r="K11" s="13">
        <f t="shared" ref="K11:K23" si="2">G11-I11</f>
        <v>911.31249879514507</v>
      </c>
      <c r="L11" s="11"/>
      <c r="M11" s="14">
        <f>IFERROR((G11/I11),0)</f>
        <v>1.009783040664781</v>
      </c>
      <c r="N11" s="5"/>
    </row>
    <row r="12" spans="4:14" ht="16.5" hidden="1" outlineLevel="1" x14ac:dyDescent="0.25">
      <c r="D12" s="4"/>
      <c r="E12" s="11" t="s">
        <v>8</v>
      </c>
      <c r="F12" s="11"/>
      <c r="G12" s="11">
        <v>169771.09654699996</v>
      </c>
      <c r="H12" s="12"/>
      <c r="I12" s="11">
        <v>157276.26735118916</v>
      </c>
      <c r="J12" s="11"/>
      <c r="K12" s="13">
        <f t="shared" si="2"/>
        <v>12494.829195810802</v>
      </c>
      <c r="L12" s="11"/>
      <c r="M12" s="14">
        <f>IFERROR((G12/I12),0)</f>
        <v>1.0794451025971423</v>
      </c>
      <c r="N12" s="5"/>
    </row>
    <row r="13" spans="4:14" ht="16.5" hidden="1" outlineLevel="1" collapsed="1" x14ac:dyDescent="0.25">
      <c r="D13" s="4"/>
      <c r="E13" s="11" t="s">
        <v>55</v>
      </c>
      <c r="F13" s="11"/>
      <c r="G13" s="11">
        <f>G14+G15</f>
        <v>1253628.7874850205</v>
      </c>
      <c r="H13" s="12"/>
      <c r="I13" s="11">
        <f>I14+I15</f>
        <v>1118128.2992059735</v>
      </c>
      <c r="J13" s="11"/>
      <c r="K13" s="13">
        <f t="shared" si="2"/>
        <v>135500.48827904696</v>
      </c>
      <c r="L13" s="11"/>
      <c r="M13" s="14">
        <f>IFERROR((G13/I13),0)</f>
        <v>1.1211850986825673</v>
      </c>
      <c r="N13" s="5"/>
    </row>
    <row r="14" spans="4:14" ht="16.5" hidden="1" outlineLevel="2" x14ac:dyDescent="0.25">
      <c r="D14" s="4"/>
      <c r="E14" s="46" t="s">
        <v>50</v>
      </c>
      <c r="F14" s="11"/>
      <c r="G14" s="11">
        <v>32533</v>
      </c>
      <c r="H14" s="12"/>
      <c r="I14" s="11">
        <v>3006</v>
      </c>
      <c r="J14" s="11"/>
      <c r="K14" s="13">
        <f t="shared" si="2"/>
        <v>29527</v>
      </c>
      <c r="L14" s="11"/>
      <c r="M14" s="14">
        <f>IFERROR((G14/I14),0)</f>
        <v>10.822687957418497</v>
      </c>
      <c r="N14" s="5"/>
    </row>
    <row r="15" spans="4:14" ht="16.5" hidden="1" outlineLevel="2" x14ac:dyDescent="0.25">
      <c r="D15" s="4"/>
      <c r="E15" s="46" t="s">
        <v>9</v>
      </c>
      <c r="F15" s="11"/>
      <c r="G15" s="11">
        <v>1221095.7874850205</v>
      </c>
      <c r="H15" s="12"/>
      <c r="I15" s="11">
        <v>1115122.2992059735</v>
      </c>
      <c r="J15" s="11"/>
      <c r="K15" s="13">
        <f t="shared" si="2"/>
        <v>105973.48827904696</v>
      </c>
      <c r="L15" s="11"/>
      <c r="M15" s="14">
        <f>IFERROR((G15/I15),0)</f>
        <v>1.0950330635074788</v>
      </c>
      <c r="N15" s="5"/>
    </row>
    <row r="16" spans="4:14" ht="16.5" hidden="1" outlineLevel="1" x14ac:dyDescent="0.25">
      <c r="D16" s="4"/>
      <c r="E16" s="11" t="s">
        <v>41</v>
      </c>
      <c r="F16" s="11"/>
      <c r="G16" s="11">
        <v>755903</v>
      </c>
      <c r="H16" s="12"/>
      <c r="I16" s="11">
        <v>0</v>
      </c>
      <c r="J16" s="11"/>
      <c r="K16" s="13">
        <f t="shared" ref="K16:K18" si="3">G16-I16</f>
        <v>755903</v>
      </c>
      <c r="L16" s="11"/>
      <c r="M16" s="14">
        <f t="shared" ref="M16:M18" si="4">IFERROR((G16/I16),0)</f>
        <v>0</v>
      </c>
      <c r="N16" s="5"/>
    </row>
    <row r="17" spans="4:14" ht="16.5" hidden="1" outlineLevel="1" x14ac:dyDescent="0.25">
      <c r="D17" s="4"/>
      <c r="E17" s="11" t="s">
        <v>53</v>
      </c>
      <c r="F17" s="11"/>
      <c r="G17" s="11">
        <v>140129</v>
      </c>
      <c r="H17" s="12"/>
      <c r="I17" s="11">
        <v>144645</v>
      </c>
      <c r="J17" s="11"/>
      <c r="K17" s="13">
        <f t="shared" si="3"/>
        <v>-4516</v>
      </c>
      <c r="L17" s="11"/>
      <c r="M17" s="14">
        <f t="shared" si="4"/>
        <v>0.96877873414221027</v>
      </c>
      <c r="N17" s="5"/>
    </row>
    <row r="18" spans="4:14" ht="16.5" hidden="1" outlineLevel="1" x14ac:dyDescent="0.25">
      <c r="D18" s="4"/>
      <c r="E18" s="11" t="s">
        <v>51</v>
      </c>
      <c r="F18" s="11"/>
      <c r="G18" s="11">
        <v>91782.482789180009</v>
      </c>
      <c r="H18" s="12"/>
      <c r="I18" s="11">
        <v>57700.947121379999</v>
      </c>
      <c r="J18" s="11"/>
      <c r="K18" s="13">
        <f t="shared" si="3"/>
        <v>34081.53566780001</v>
      </c>
      <c r="L18" s="11"/>
      <c r="M18" s="14">
        <f t="shared" si="4"/>
        <v>1.5906581671199593</v>
      </c>
      <c r="N18" s="5"/>
    </row>
    <row r="19" spans="4:14" ht="16.5" hidden="1" outlineLevel="1" x14ac:dyDescent="0.25">
      <c r="D19" s="4"/>
      <c r="E19" s="11" t="s">
        <v>10</v>
      </c>
      <c r="F19" s="11"/>
      <c r="G19" s="11">
        <v>4546.5987860100004</v>
      </c>
      <c r="H19" s="12"/>
      <c r="I19" s="11">
        <v>6335.0000000000018</v>
      </c>
      <c r="J19" s="11"/>
      <c r="K19" s="13">
        <f t="shared" si="2"/>
        <v>-1788.4012139900015</v>
      </c>
      <c r="L19" s="11"/>
      <c r="M19" s="14">
        <f t="shared" ref="M19:M21" si="5">IFERROR((G19/I19),0)</f>
        <v>0.71769515169850029</v>
      </c>
      <c r="N19" s="5"/>
    </row>
    <row r="20" spans="4:14" s="22" customFormat="1" ht="16.5" hidden="1" outlineLevel="1" x14ac:dyDescent="0.2">
      <c r="D20" s="15"/>
      <c r="E20" s="11" t="s">
        <v>11</v>
      </c>
      <c r="F20" s="17"/>
      <c r="G20" s="17">
        <v>226</v>
      </c>
      <c r="H20" s="18"/>
      <c r="I20" s="17">
        <v>0</v>
      </c>
      <c r="J20" s="17"/>
      <c r="K20" s="19">
        <f t="shared" si="2"/>
        <v>226</v>
      </c>
      <c r="L20" s="17"/>
      <c r="M20" s="20">
        <f t="shared" si="5"/>
        <v>0</v>
      </c>
      <c r="N20" s="21"/>
    </row>
    <row r="21" spans="4:14" ht="16.5" hidden="1" outlineLevel="1" x14ac:dyDescent="0.25">
      <c r="D21" s="4"/>
      <c r="E21" s="11" t="s">
        <v>12</v>
      </c>
      <c r="F21" s="11"/>
      <c r="G21" s="11">
        <v>21745</v>
      </c>
      <c r="H21" s="12"/>
      <c r="I21" s="11">
        <v>26030</v>
      </c>
      <c r="J21" s="11"/>
      <c r="K21" s="13">
        <f t="shared" si="2"/>
        <v>-4285</v>
      </c>
      <c r="L21" s="11"/>
      <c r="M21" s="14">
        <f t="shared" si="5"/>
        <v>0.83538225124855936</v>
      </c>
      <c r="N21" s="5"/>
    </row>
    <row r="22" spans="4:14" ht="8.25" customHeight="1" x14ac:dyDescent="0.25">
      <c r="D22" s="4"/>
      <c r="E22" s="6"/>
      <c r="F22" s="6"/>
      <c r="G22" s="6"/>
      <c r="H22" s="6"/>
      <c r="I22" s="6"/>
      <c r="J22" s="6"/>
      <c r="K22" s="9"/>
      <c r="L22" s="6"/>
      <c r="M22" s="10"/>
      <c r="N22" s="5"/>
    </row>
    <row r="23" spans="4:14" x14ac:dyDescent="0.25">
      <c r="D23" s="4"/>
      <c r="E23" s="42" t="s">
        <v>13</v>
      </c>
      <c r="F23" s="42"/>
      <c r="G23" s="42">
        <v>11806214.393592041</v>
      </c>
      <c r="H23" s="43"/>
      <c r="I23" s="42">
        <v>10442811.002558758</v>
      </c>
      <c r="J23" s="42"/>
      <c r="K23" s="44">
        <f t="shared" si="2"/>
        <v>1363403.3910332825</v>
      </c>
      <c r="L23" s="42"/>
      <c r="M23" s="45">
        <f>IFERROR((G23/I23),0)</f>
        <v>1.1305590411144293</v>
      </c>
      <c r="N23" s="5"/>
    </row>
    <row r="24" spans="4:14" ht="6" customHeight="1" x14ac:dyDescent="0.25">
      <c r="D24" s="4"/>
      <c r="E24" s="6"/>
      <c r="F24" s="6"/>
      <c r="G24" s="6"/>
      <c r="H24" s="6"/>
      <c r="I24" s="6"/>
      <c r="J24" s="6"/>
      <c r="K24" s="9"/>
      <c r="L24" s="6"/>
      <c r="M24" s="10"/>
      <c r="N24" s="5"/>
    </row>
    <row r="25" spans="4:14" x14ac:dyDescent="0.25">
      <c r="D25" s="4"/>
      <c r="E25" s="23" t="s">
        <v>14</v>
      </c>
      <c r="F25" s="23"/>
      <c r="G25" s="40">
        <f>G23/G8</f>
        <v>0.95552656116215051</v>
      </c>
      <c r="H25" s="41"/>
      <c r="I25" s="40">
        <f>I23/I8</f>
        <v>0.95585583406802976</v>
      </c>
      <c r="J25" s="23"/>
      <c r="K25" s="25"/>
      <c r="L25" s="23"/>
      <c r="M25" s="24"/>
      <c r="N25" s="5"/>
    </row>
    <row r="26" spans="4:14" ht="6" customHeight="1" thickBot="1" x14ac:dyDescent="0.3">
      <c r="D26" s="4"/>
      <c r="E26" s="6"/>
      <c r="F26" s="6"/>
      <c r="G26" s="6"/>
      <c r="H26" s="6"/>
      <c r="I26" s="6"/>
      <c r="J26" s="6"/>
      <c r="K26" s="9"/>
      <c r="L26" s="6"/>
      <c r="M26" s="10"/>
      <c r="N26" s="5"/>
    </row>
    <row r="27" spans="4:14" x14ac:dyDescent="0.25">
      <c r="D27" s="4"/>
      <c r="E27" s="26" t="s">
        <v>15</v>
      </c>
      <c r="F27" s="26"/>
      <c r="G27" s="26">
        <f>G8-G23</f>
        <v>549501.15996916965</v>
      </c>
      <c r="H27" s="26"/>
      <c r="I27" s="26">
        <f>I8-I23</f>
        <v>482278.98524323851</v>
      </c>
      <c r="J27" s="26"/>
      <c r="K27" s="26">
        <f t="shared" ref="K27" si="6">G27-I27</f>
        <v>67222.174725931138</v>
      </c>
      <c r="L27" s="26"/>
      <c r="M27" s="28">
        <f>IFERROR((G27/I27),0)</f>
        <v>1.1393844160388358</v>
      </c>
      <c r="N27" s="5"/>
    </row>
    <row r="28" spans="4:14" ht="16.5" x14ac:dyDescent="0.25">
      <c r="D28" s="4"/>
      <c r="E28" s="47" t="s">
        <v>16</v>
      </c>
      <c r="F28" s="47"/>
      <c r="G28" s="48">
        <f>G27/G8</f>
        <v>4.4473438837849447E-2</v>
      </c>
      <c r="H28" s="49"/>
      <c r="I28" s="48">
        <f>I27/I8</f>
        <v>4.4144165931970278E-2</v>
      </c>
      <c r="J28" s="47"/>
      <c r="K28" s="50"/>
      <c r="L28" s="47"/>
      <c r="M28" s="51"/>
      <c r="N28" s="5"/>
    </row>
    <row r="29" spans="4:14" x14ac:dyDescent="0.25">
      <c r="D29" s="4"/>
      <c r="E29" s="29"/>
      <c r="F29" s="29"/>
      <c r="G29" s="29"/>
      <c r="H29" s="29"/>
      <c r="I29" s="29"/>
      <c r="J29" s="29"/>
      <c r="K29" s="30"/>
      <c r="L29" s="29"/>
      <c r="M29" s="31"/>
      <c r="N29" s="5"/>
    </row>
    <row r="30" spans="4:14" ht="16.5" x14ac:dyDescent="0.25">
      <c r="D30" s="4"/>
      <c r="E30" s="6" t="s">
        <v>17</v>
      </c>
      <c r="F30" s="6"/>
      <c r="G30" s="6">
        <f>SUM(G32:G45)</f>
        <v>501547.38374285918</v>
      </c>
      <c r="H30" s="6"/>
      <c r="I30" s="6">
        <f>SUM(I32:I45)</f>
        <v>454830.87526706851</v>
      </c>
      <c r="J30" s="6"/>
      <c r="K30" s="9">
        <f t="shared" ref="K30" si="7">G30-I30</f>
        <v>46716.508475790673</v>
      </c>
      <c r="L30" s="6"/>
      <c r="M30" s="10">
        <f>IFERROR((G30/I30),0)</f>
        <v>1.1027118232647675</v>
      </c>
      <c r="N30" s="5"/>
    </row>
    <row r="31" spans="4:14" ht="20.25" customHeight="1" collapsed="1" thickBot="1" x14ac:dyDescent="0.3">
      <c r="D31" s="4"/>
      <c r="E31" s="6"/>
      <c r="F31" s="6"/>
      <c r="G31" s="6"/>
      <c r="H31" s="6"/>
      <c r="I31" s="6"/>
      <c r="J31" s="6"/>
      <c r="K31" s="9"/>
      <c r="L31" s="6"/>
      <c r="M31" s="10"/>
      <c r="N31" s="5"/>
    </row>
    <row r="32" spans="4:14" ht="16.5" hidden="1" outlineLevel="1" x14ac:dyDescent="0.25">
      <c r="D32" s="4"/>
      <c r="E32" s="11" t="s">
        <v>18</v>
      </c>
      <c r="F32" s="11"/>
      <c r="G32" s="11">
        <v>179956.70416398006</v>
      </c>
      <c r="H32" s="12"/>
      <c r="I32" s="11">
        <v>188521.51282450632</v>
      </c>
      <c r="J32" s="11"/>
      <c r="K32" s="13">
        <f t="shared" ref="K32:K45" si="8">G32-I32</f>
        <v>-8564.8086605262652</v>
      </c>
      <c r="L32" s="11"/>
      <c r="M32" s="14">
        <f t="shared" ref="M32:M45" si="9">IFERROR((G32/I32),0)</f>
        <v>0.95456853421020871</v>
      </c>
      <c r="N32" s="5"/>
    </row>
    <row r="33" spans="4:14" ht="16.5" hidden="1" outlineLevel="1" x14ac:dyDescent="0.25">
      <c r="D33" s="4"/>
      <c r="E33" s="11" t="s">
        <v>19</v>
      </c>
      <c r="F33" s="11"/>
      <c r="G33" s="11">
        <v>62236.163954999982</v>
      </c>
      <c r="H33" s="12"/>
      <c r="I33" s="11">
        <v>76954.247316647365</v>
      </c>
      <c r="J33" s="11"/>
      <c r="K33" s="13">
        <f t="shared" si="8"/>
        <v>-14718.083361647383</v>
      </c>
      <c r="L33" s="11"/>
      <c r="M33" s="14">
        <f t="shared" si="9"/>
        <v>0.80874241676244107</v>
      </c>
      <c r="N33" s="5"/>
    </row>
    <row r="34" spans="4:14" ht="16.5" hidden="1" outlineLevel="1" x14ac:dyDescent="0.25">
      <c r="D34" s="4"/>
      <c r="E34" s="11" t="s">
        <v>20</v>
      </c>
      <c r="F34" s="11"/>
      <c r="G34" s="11">
        <v>55166.522529070047</v>
      </c>
      <c r="H34" s="12"/>
      <c r="I34" s="11">
        <v>72760.099363321715</v>
      </c>
      <c r="J34" s="11"/>
      <c r="K34" s="13">
        <f t="shared" si="8"/>
        <v>-17593.576834251668</v>
      </c>
      <c r="L34" s="11"/>
      <c r="M34" s="14">
        <f t="shared" si="9"/>
        <v>0.75819746003369848</v>
      </c>
      <c r="N34" s="5"/>
    </row>
    <row r="35" spans="4:14" ht="16.5" hidden="1" outlineLevel="1" x14ac:dyDescent="0.25">
      <c r="D35" s="4"/>
      <c r="E35" s="11" t="s">
        <v>21</v>
      </c>
      <c r="F35" s="11"/>
      <c r="G35" s="11">
        <v>26335.699194900004</v>
      </c>
      <c r="H35" s="12"/>
      <c r="I35" s="11">
        <v>34109.969021418568</v>
      </c>
      <c r="J35" s="11"/>
      <c r="K35" s="13">
        <f t="shared" si="8"/>
        <v>-7774.2698265185645</v>
      </c>
      <c r="L35" s="11"/>
      <c r="M35" s="14">
        <f t="shared" si="9"/>
        <v>0.77208217862534878</v>
      </c>
      <c r="N35" s="5"/>
    </row>
    <row r="36" spans="4:14" ht="16.5" hidden="1" outlineLevel="1" x14ac:dyDescent="0.25">
      <c r="D36" s="4"/>
      <c r="E36" s="11" t="s">
        <v>22</v>
      </c>
      <c r="F36" s="11"/>
      <c r="G36" s="11">
        <v>13229.32016302</v>
      </c>
      <c r="H36" s="12"/>
      <c r="I36" s="11">
        <v>23689.498299044466</v>
      </c>
      <c r="J36" s="11"/>
      <c r="K36" s="13">
        <f t="shared" si="8"/>
        <v>-10460.178136024466</v>
      </c>
      <c r="L36" s="11"/>
      <c r="M36" s="14">
        <f t="shared" si="9"/>
        <v>0.55844661613427304</v>
      </c>
      <c r="N36" s="5"/>
    </row>
    <row r="37" spans="4:14" ht="16.5" hidden="1" outlineLevel="1" x14ac:dyDescent="0.25">
      <c r="D37" s="4"/>
      <c r="E37" s="11" t="s">
        <v>23</v>
      </c>
      <c r="F37" s="11"/>
      <c r="G37" s="11">
        <v>13317.867050830026</v>
      </c>
      <c r="H37" s="12"/>
      <c r="I37" s="11">
        <v>17043.009943123605</v>
      </c>
      <c r="J37" s="11"/>
      <c r="K37" s="13">
        <f t="shared" si="8"/>
        <v>-3725.1428922935793</v>
      </c>
      <c r="L37" s="11"/>
      <c r="M37" s="14">
        <f t="shared" si="9"/>
        <v>0.78142693663119212</v>
      </c>
      <c r="N37" s="5"/>
    </row>
    <row r="38" spans="4:14" ht="16.5" hidden="1" outlineLevel="1" x14ac:dyDescent="0.25">
      <c r="D38" s="4"/>
      <c r="E38" s="11" t="s">
        <v>24</v>
      </c>
      <c r="F38" s="11"/>
      <c r="G38" s="11">
        <v>123972.21117232952</v>
      </c>
      <c r="H38" s="12"/>
      <c r="I38" s="11">
        <v>10895.929841122423</v>
      </c>
      <c r="J38" s="11"/>
      <c r="K38" s="13">
        <f t="shared" si="8"/>
        <v>113076.28133120711</v>
      </c>
      <c r="L38" s="11"/>
      <c r="M38" s="14">
        <f t="shared" si="9"/>
        <v>11.37784594614816</v>
      </c>
      <c r="N38" s="5"/>
    </row>
    <row r="39" spans="4:14" ht="16.5" hidden="1" outlineLevel="1" x14ac:dyDescent="0.25">
      <c r="D39" s="4"/>
      <c r="E39" s="11" t="s">
        <v>25</v>
      </c>
      <c r="F39" s="11"/>
      <c r="G39" s="11">
        <v>8457.8830130000024</v>
      </c>
      <c r="H39" s="12"/>
      <c r="I39" s="11">
        <v>6766.6132342937581</v>
      </c>
      <c r="J39" s="11"/>
      <c r="K39" s="13">
        <f t="shared" si="8"/>
        <v>1691.2697787062443</v>
      </c>
      <c r="L39" s="11"/>
      <c r="M39" s="14">
        <f t="shared" si="9"/>
        <v>1.249943320261715</v>
      </c>
      <c r="N39" s="5"/>
    </row>
    <row r="40" spans="4:14" ht="16.5" hidden="1" outlineLevel="1" x14ac:dyDescent="0.25">
      <c r="D40" s="4"/>
      <c r="E40" s="11" t="s">
        <v>26</v>
      </c>
      <c r="F40" s="11"/>
      <c r="G40" s="11">
        <v>4820.9176659899995</v>
      </c>
      <c r="H40" s="12"/>
      <c r="I40" s="11">
        <v>4933.2793603609261</v>
      </c>
      <c r="J40" s="11"/>
      <c r="K40" s="13">
        <f t="shared" si="8"/>
        <v>-112.36169437092667</v>
      </c>
      <c r="L40" s="11"/>
      <c r="M40" s="14">
        <f t="shared" si="9"/>
        <v>0.97722373168773757</v>
      </c>
      <c r="N40" s="5"/>
    </row>
    <row r="41" spans="4:14" ht="16.5" hidden="1" outlineLevel="1" x14ac:dyDescent="0.25">
      <c r="D41" s="4"/>
      <c r="E41" s="11" t="s">
        <v>27</v>
      </c>
      <c r="F41" s="11"/>
      <c r="G41" s="11">
        <v>2451.0617649999963</v>
      </c>
      <c r="H41" s="12"/>
      <c r="I41" s="11">
        <v>3247.2490767233453</v>
      </c>
      <c r="J41" s="11"/>
      <c r="K41" s="13">
        <f t="shared" si="8"/>
        <v>-796.18731172334901</v>
      </c>
      <c r="L41" s="11"/>
      <c r="M41" s="14">
        <f t="shared" si="9"/>
        <v>0.7548117520671539</v>
      </c>
      <c r="N41" s="5"/>
    </row>
    <row r="42" spans="4:14" ht="16.5" hidden="1" outlineLevel="1" x14ac:dyDescent="0.25">
      <c r="D42" s="4"/>
      <c r="E42" s="11" t="s">
        <v>28</v>
      </c>
      <c r="F42" s="11"/>
      <c r="G42" s="11">
        <v>6005.6127718196185</v>
      </c>
      <c r="H42" s="12"/>
      <c r="I42" s="11">
        <v>10016.338719180245</v>
      </c>
      <c r="J42" s="11"/>
      <c r="K42" s="13">
        <f t="shared" si="8"/>
        <v>-4010.7259473606264</v>
      </c>
      <c r="L42" s="11"/>
      <c r="M42" s="14">
        <f t="shared" si="9"/>
        <v>0.59958163758175387</v>
      </c>
      <c r="N42" s="5"/>
    </row>
    <row r="43" spans="4:14" ht="16.5" hidden="1" outlineLevel="1" x14ac:dyDescent="0.25">
      <c r="D43" s="4"/>
      <c r="E43" s="11" t="s">
        <v>29</v>
      </c>
      <c r="F43" s="11"/>
      <c r="G43" s="11">
        <v>1633.6021832699994</v>
      </c>
      <c r="H43" s="12"/>
      <c r="I43" s="11">
        <v>2245.7537961103458</v>
      </c>
      <c r="J43" s="11"/>
      <c r="K43" s="13">
        <f t="shared" si="8"/>
        <v>-612.15161284034639</v>
      </c>
      <c r="L43" s="11"/>
      <c r="M43" s="14">
        <f t="shared" si="9"/>
        <v>0.72741819967059818</v>
      </c>
      <c r="N43" s="5"/>
    </row>
    <row r="44" spans="4:14" ht="16.5" hidden="1" outlineLevel="1" x14ac:dyDescent="0.25">
      <c r="D44" s="4"/>
      <c r="E44" s="11" t="s">
        <v>30</v>
      </c>
      <c r="F44" s="11"/>
      <c r="G44" s="11">
        <v>3147.7996291799996</v>
      </c>
      <c r="H44" s="12"/>
      <c r="I44" s="11">
        <v>3187.6514188754468</v>
      </c>
      <c r="J44" s="11"/>
      <c r="K44" s="13">
        <f t="shared" si="8"/>
        <v>-39.851789695447223</v>
      </c>
      <c r="L44" s="11"/>
      <c r="M44" s="14">
        <f t="shared" si="9"/>
        <v>0.98749807163372139</v>
      </c>
      <c r="N44" s="5"/>
    </row>
    <row r="45" spans="4:14" ht="17.25" hidden="1" outlineLevel="1" thickBot="1" x14ac:dyDescent="0.3">
      <c r="D45" s="4"/>
      <c r="E45" s="11" t="s">
        <v>31</v>
      </c>
      <c r="F45" s="11"/>
      <c r="G45" s="11">
        <v>816.01848546999986</v>
      </c>
      <c r="H45" s="12"/>
      <c r="I45" s="11">
        <v>459.72305234000004</v>
      </c>
      <c r="J45" s="11"/>
      <c r="K45" s="13">
        <f t="shared" si="8"/>
        <v>356.29543312999982</v>
      </c>
      <c r="L45" s="11"/>
      <c r="M45" s="14">
        <f t="shared" si="9"/>
        <v>1.7750218991987645</v>
      </c>
      <c r="N45" s="5"/>
    </row>
    <row r="46" spans="4:14" x14ac:dyDescent="0.25">
      <c r="D46" s="4"/>
      <c r="E46" s="26" t="s">
        <v>32</v>
      </c>
      <c r="F46" s="26"/>
      <c r="G46" s="26">
        <f>G27-G30</f>
        <v>47953.776226310467</v>
      </c>
      <c r="H46" s="26"/>
      <c r="I46" s="26">
        <f>I27-I30</f>
        <v>27448.109976170002</v>
      </c>
      <c r="J46" s="26"/>
      <c r="K46" s="27">
        <f>K27-K30</f>
        <v>20505.666250140464</v>
      </c>
      <c r="L46" s="26"/>
      <c r="M46" s="28">
        <f>IFERROR((G46/I46),0)</f>
        <v>1.7470702451987823</v>
      </c>
      <c r="N46" s="5"/>
    </row>
    <row r="47" spans="4:14" ht="16.5" x14ac:dyDescent="0.25">
      <c r="D47" s="4"/>
      <c r="E47" s="47" t="s">
        <v>33</v>
      </c>
      <c r="F47" s="47"/>
      <c r="G47" s="48">
        <f>G46/G8</f>
        <v>3.8811006953368274E-3</v>
      </c>
      <c r="H47" s="49"/>
      <c r="I47" s="48">
        <f>I46/I8</f>
        <v>2.5123921182174398E-3</v>
      </c>
      <c r="J47" s="47"/>
      <c r="K47" s="50"/>
      <c r="L47" s="47"/>
      <c r="M47" s="51"/>
      <c r="N47" s="5"/>
    </row>
    <row r="48" spans="4:14" ht="9.75" customHeight="1" x14ac:dyDescent="0.25">
      <c r="D48" s="4"/>
      <c r="E48" s="6"/>
      <c r="F48" s="6"/>
      <c r="G48" s="6"/>
      <c r="H48" s="6"/>
      <c r="I48" s="6"/>
      <c r="J48" s="6"/>
      <c r="K48" s="9"/>
      <c r="L48" s="6"/>
      <c r="M48" s="10"/>
      <c r="N48" s="5"/>
    </row>
    <row r="49" spans="4:14" ht="16.5" collapsed="1" x14ac:dyDescent="0.25">
      <c r="D49" s="4"/>
      <c r="E49" s="6" t="s">
        <v>34</v>
      </c>
      <c r="F49" s="6"/>
      <c r="G49" s="6">
        <f>G50-G51</f>
        <v>4577.6220109298556</v>
      </c>
      <c r="H49" s="6"/>
      <c r="I49" s="6">
        <f>I50-I51</f>
        <v>-1128.9804194211611</v>
      </c>
      <c r="J49" s="6"/>
      <c r="K49" s="9">
        <f t="shared" ref="K49:K51" si="10">G49-I49</f>
        <v>5706.6024303510167</v>
      </c>
      <c r="L49" s="6"/>
      <c r="M49" s="10">
        <f>IFERROR((G49/I49),0)</f>
        <v>-4.0546513758642915</v>
      </c>
      <c r="N49" s="5"/>
    </row>
    <row r="50" spans="4:14" s="22" customFormat="1" ht="13.5" hidden="1" outlineLevel="3" x14ac:dyDescent="0.2">
      <c r="D50" s="15"/>
      <c r="E50" s="16" t="s">
        <v>35</v>
      </c>
      <c r="F50" s="17"/>
      <c r="G50" s="17">
        <v>30303.11364869</v>
      </c>
      <c r="H50" s="18"/>
      <c r="I50" s="17">
        <v>19786.796627613559</v>
      </c>
      <c r="J50" s="17"/>
      <c r="K50" s="19">
        <f t="shared" si="10"/>
        <v>10516.31702107644</v>
      </c>
      <c r="L50" s="17"/>
      <c r="M50" s="20">
        <f t="shared" ref="M50:M51" si="11">IFERROR((G50/I50),0)</f>
        <v>1.531481533822425</v>
      </c>
      <c r="N50" s="21"/>
    </row>
    <row r="51" spans="4:14" s="22" customFormat="1" ht="13.5" hidden="1" outlineLevel="3" x14ac:dyDescent="0.2">
      <c r="D51" s="15"/>
      <c r="E51" s="16" t="s">
        <v>36</v>
      </c>
      <c r="F51" s="17"/>
      <c r="G51" s="17">
        <v>25725.491637760144</v>
      </c>
      <c r="H51" s="18"/>
      <c r="I51" s="17">
        <v>20915.77704703472</v>
      </c>
      <c r="J51" s="17"/>
      <c r="K51" s="19">
        <f t="shared" si="10"/>
        <v>4809.7145907254235</v>
      </c>
      <c r="L51" s="17"/>
      <c r="M51" s="20">
        <f t="shared" si="11"/>
        <v>1.2299562947104232</v>
      </c>
      <c r="N51" s="21"/>
    </row>
    <row r="52" spans="4:14" ht="9.75" customHeight="1" thickBot="1" x14ac:dyDescent="0.3">
      <c r="D52" s="4"/>
      <c r="E52" s="6"/>
      <c r="F52" s="6"/>
      <c r="G52" s="6"/>
      <c r="H52" s="6"/>
      <c r="I52" s="6"/>
      <c r="J52" s="6"/>
      <c r="K52" s="9"/>
      <c r="L52" s="6"/>
      <c r="M52" s="10"/>
      <c r="N52" s="5"/>
    </row>
    <row r="53" spans="4:14" x14ac:dyDescent="0.25">
      <c r="D53" s="4"/>
      <c r="E53" s="26" t="s">
        <v>37</v>
      </c>
      <c r="F53" s="26"/>
      <c r="G53" s="26">
        <f>G46+G49</f>
        <v>52531.398237240326</v>
      </c>
      <c r="H53" s="26"/>
      <c r="I53" s="26">
        <f>I46+I49</f>
        <v>26319.129556748841</v>
      </c>
      <c r="J53" s="26"/>
      <c r="K53" s="27">
        <f>IFERROR((E53/G53),0)</f>
        <v>0</v>
      </c>
      <c r="L53" s="26"/>
      <c r="M53" s="28">
        <f>IFERROR((G53/I53),0)</f>
        <v>1.995939802035362</v>
      </c>
      <c r="N53" s="5"/>
    </row>
    <row r="54" spans="4:14" ht="9.75" customHeight="1" x14ac:dyDescent="0.25">
      <c r="D54" s="4"/>
      <c r="E54" s="6"/>
      <c r="F54" s="6"/>
      <c r="G54" s="6"/>
      <c r="H54" s="6"/>
      <c r="I54" s="6"/>
      <c r="J54" s="6"/>
      <c r="K54" s="9"/>
      <c r="L54" s="6"/>
      <c r="M54" s="10"/>
      <c r="N54" s="5"/>
    </row>
    <row r="55" spans="4:14" ht="16.5" x14ac:dyDescent="0.25">
      <c r="D55" s="4"/>
      <c r="E55" s="6" t="s">
        <v>38</v>
      </c>
      <c r="F55" s="6"/>
      <c r="G55" s="6">
        <v>10939.646922999998</v>
      </c>
      <c r="H55" s="6"/>
      <c r="I55" s="6">
        <v>11375.999916805315</v>
      </c>
      <c r="J55" s="6"/>
      <c r="K55" s="9">
        <f t="shared" ref="K55:K57" si="12">G55-I55</f>
        <v>-436.35299380531615</v>
      </c>
      <c r="L55" s="6"/>
      <c r="M55" s="10">
        <f>IFERROR((G55/I55),0)</f>
        <v>0.96164266904039708</v>
      </c>
      <c r="N55" s="5"/>
    </row>
    <row r="56" spans="4:14" ht="9.75" customHeight="1" thickBot="1" x14ac:dyDescent="0.3">
      <c r="D56" s="4"/>
      <c r="E56" s="6"/>
      <c r="F56" s="6"/>
      <c r="G56" s="6"/>
      <c r="H56" s="6"/>
      <c r="I56" s="6"/>
      <c r="J56" s="6"/>
      <c r="K56" s="9"/>
      <c r="L56" s="6"/>
      <c r="M56" s="10"/>
      <c r="N56" s="5"/>
    </row>
    <row r="57" spans="4:14" x14ac:dyDescent="0.25">
      <c r="D57" s="4"/>
      <c r="E57" s="32" t="s">
        <v>39</v>
      </c>
      <c r="F57" s="32"/>
      <c r="G57" s="32">
        <f>G53-G55</f>
        <v>41591.751314240326</v>
      </c>
      <c r="H57" s="32"/>
      <c r="I57" s="32">
        <f>I53-I55</f>
        <v>14943.129639943527</v>
      </c>
      <c r="J57" s="32"/>
      <c r="K57" s="33">
        <f t="shared" si="12"/>
        <v>26648.621674296799</v>
      </c>
      <c r="L57" s="32"/>
      <c r="M57" s="34">
        <f>IFERROR((G57/I57),0)</f>
        <v>2.7833360424756046</v>
      </c>
      <c r="N57" s="5"/>
    </row>
    <row r="58" spans="4:14" ht="16.5" x14ac:dyDescent="0.25">
      <c r="D58" s="4"/>
      <c r="E58" s="47" t="s">
        <v>40</v>
      </c>
      <c r="F58" s="47"/>
      <c r="G58" s="48">
        <f>G57/G8</f>
        <v>3.3661952748865764E-3</v>
      </c>
      <c r="H58" s="49"/>
      <c r="I58" s="48">
        <f>I57/I8</f>
        <v>1.3677809204892337E-3</v>
      </c>
      <c r="J58" s="47"/>
      <c r="K58" s="50"/>
      <c r="L58" s="47"/>
      <c r="M58" s="51"/>
      <c r="N58" s="5"/>
    </row>
    <row r="59" spans="4:14" x14ac:dyDescent="0.25">
      <c r="D59" s="35"/>
      <c r="E59" s="36"/>
      <c r="F59" s="36"/>
      <c r="G59" s="36"/>
      <c r="H59" s="36"/>
      <c r="I59" s="36"/>
      <c r="J59" s="36"/>
      <c r="K59" s="36"/>
      <c r="L59" s="36"/>
      <c r="M59" s="36"/>
      <c r="N59" s="37"/>
    </row>
    <row r="61" spans="4:14" x14ac:dyDescent="0.25">
      <c r="G61" s="38"/>
      <c r="H61" s="39"/>
      <c r="I61" s="38"/>
      <c r="J61" s="39"/>
      <c r="K61" s="38"/>
    </row>
    <row r="62" spans="4:14" x14ac:dyDescent="0.25">
      <c r="I62" s="38"/>
    </row>
    <row r="68" spans="7:9" x14ac:dyDescent="0.25">
      <c r="G68" s="38"/>
      <c r="I68" s="38"/>
    </row>
  </sheetData>
  <sheetProtection algorithmName="SHA-512" hashValue="5vvBdXdG/8VJXIyud/bqiO2d+VEtTCFI39Bf/Y9//fRth2zPJvNvCcYtI54/ThAESMiTkVm8yAoHv6VtSPOS+w==" saltValue="6ecNkQda/68Qo/DVGW2bgQ==" spinCount="100000" sheet="1" objects="1" scenarios="1"/>
  <mergeCells count="3">
    <mergeCell ref="E2:M2"/>
    <mergeCell ref="E3:M3"/>
    <mergeCell ref="E4:M5"/>
  </mergeCells>
  <pageMargins left="0.7" right="0.7" top="0.75" bottom="0.75" header="0.3" footer="0.3"/>
  <pageSetup paperSize="9" orientation="portrait" r:id="rId1"/>
  <ignoredErrors>
    <ignoredError sqref="I8 G8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3B76B-5CE6-4E63-8A4E-F7751EF606BA}">
  <sheetPr>
    <outlinePr summaryBelow="0"/>
  </sheetPr>
  <dimension ref="D2:N67"/>
  <sheetViews>
    <sheetView showGridLines="0" tabSelected="1" zoomScale="90" zoomScaleNormal="9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E3" sqref="E3:M3"/>
    </sheetView>
  </sheetViews>
  <sheetFormatPr baseColWidth="10" defaultRowHeight="15" outlineLevelRow="3" x14ac:dyDescent="0.25"/>
  <cols>
    <col min="1" max="3" width="11.42578125" style="3"/>
    <col min="4" max="4" width="1.7109375" style="3" customWidth="1"/>
    <col min="5" max="5" width="47.42578125" style="3" bestFit="1" customWidth="1"/>
    <col min="6" max="6" width="1.7109375" style="3" customWidth="1"/>
    <col min="7" max="7" width="14.140625" style="3" customWidth="1"/>
    <col min="8" max="8" width="1.7109375" style="3" customWidth="1"/>
    <col min="9" max="9" width="14.85546875" style="3" customWidth="1"/>
    <col min="10" max="10" width="1.7109375" style="3" customWidth="1"/>
    <col min="11" max="11" width="12.28515625" style="3" customWidth="1"/>
    <col min="12" max="12" width="1.7109375" style="3" customWidth="1"/>
    <col min="13" max="13" width="12.28515625" style="3" customWidth="1"/>
    <col min="14" max="14" width="1.42578125" style="3" customWidth="1"/>
    <col min="15" max="16384" width="11.42578125" style="3"/>
  </cols>
  <sheetData>
    <row r="2" spans="4:14" ht="31.5" x14ac:dyDescent="0.6">
      <c r="D2" s="1"/>
      <c r="E2" s="63" t="s">
        <v>0</v>
      </c>
      <c r="F2" s="63"/>
      <c r="G2" s="63"/>
      <c r="H2" s="63"/>
      <c r="I2" s="63"/>
      <c r="J2" s="63"/>
      <c r="K2" s="63"/>
      <c r="L2" s="63"/>
      <c r="M2" s="63"/>
      <c r="N2" s="2"/>
    </row>
    <row r="3" spans="4:14" ht="31.5" x14ac:dyDescent="0.6">
      <c r="D3" s="4"/>
      <c r="E3" s="64" t="s">
        <v>45</v>
      </c>
      <c r="F3" s="64"/>
      <c r="G3" s="64"/>
      <c r="H3" s="64"/>
      <c r="I3" s="64"/>
      <c r="J3" s="64"/>
      <c r="K3" s="64"/>
      <c r="L3" s="64"/>
      <c r="M3" s="64"/>
      <c r="N3" s="5"/>
    </row>
    <row r="4" spans="4:14" ht="9" customHeight="1" x14ac:dyDescent="0.25">
      <c r="D4" s="4"/>
      <c r="E4" s="65" t="s">
        <v>52</v>
      </c>
      <c r="F4" s="65"/>
      <c r="G4" s="65"/>
      <c r="H4" s="65"/>
      <c r="I4" s="65"/>
      <c r="J4" s="65"/>
      <c r="K4" s="65"/>
      <c r="L4" s="65"/>
      <c r="M4" s="65"/>
      <c r="N4" s="5"/>
    </row>
    <row r="5" spans="4:14" ht="12" customHeight="1" x14ac:dyDescent="0.25">
      <c r="D5" s="4"/>
      <c r="E5" s="66"/>
      <c r="F5" s="66"/>
      <c r="G5" s="66"/>
      <c r="H5" s="66"/>
      <c r="I5" s="66"/>
      <c r="J5" s="66"/>
      <c r="K5" s="66"/>
      <c r="L5" s="66"/>
      <c r="M5" s="66"/>
      <c r="N5" s="5"/>
    </row>
    <row r="6" spans="4:14" ht="35.25" customHeight="1" x14ac:dyDescent="0.25">
      <c r="D6" s="4"/>
      <c r="E6" s="7" t="s">
        <v>1</v>
      </c>
      <c r="F6" s="6"/>
      <c r="G6" s="8" t="s">
        <v>2</v>
      </c>
      <c r="H6" s="8"/>
      <c r="I6" s="8" t="s">
        <v>3</v>
      </c>
      <c r="J6" s="8"/>
      <c r="K6" s="8" t="s">
        <v>4</v>
      </c>
      <c r="L6" s="8"/>
      <c r="M6" s="8" t="s">
        <v>5</v>
      </c>
      <c r="N6" s="5"/>
    </row>
    <row r="7" spans="4:14" ht="16.5" x14ac:dyDescent="0.25">
      <c r="D7" s="4"/>
      <c r="E7" s="6"/>
      <c r="F7" s="6"/>
      <c r="G7" s="6"/>
      <c r="H7" s="6"/>
      <c r="I7" s="6"/>
      <c r="J7" s="6"/>
      <c r="K7" s="6"/>
      <c r="L7" s="6"/>
      <c r="M7" s="6"/>
      <c r="N7" s="5"/>
    </row>
    <row r="8" spans="4:14" collapsed="1" x14ac:dyDescent="0.25">
      <c r="D8" s="4"/>
      <c r="E8" s="42" t="s">
        <v>6</v>
      </c>
      <c r="F8" s="42"/>
      <c r="G8" s="42">
        <f>SUM(G10:G13)+SUM(G16:G20)</f>
        <v>12073528.431202929</v>
      </c>
      <c r="H8" s="43"/>
      <c r="I8" s="42">
        <f>SUM(I10:I13)+SUM(I16:I20)</f>
        <v>10830351.284841858</v>
      </c>
      <c r="J8" s="42"/>
      <c r="K8" s="44">
        <f>G8-I8</f>
        <v>1243177.1463610716</v>
      </c>
      <c r="L8" s="42"/>
      <c r="M8" s="45">
        <f>IFERROR((G8/I8),0)</f>
        <v>1.1147864103079481</v>
      </c>
      <c r="N8" s="5"/>
    </row>
    <row r="9" spans="4:14" ht="16.5" hidden="1" outlineLevel="1" x14ac:dyDescent="0.25">
      <c r="D9" s="4"/>
      <c r="E9" s="6"/>
      <c r="F9" s="6"/>
      <c r="G9" s="6"/>
      <c r="H9" s="6"/>
      <c r="I9" s="6"/>
      <c r="J9" s="6"/>
      <c r="K9" s="9"/>
      <c r="L9" s="6"/>
      <c r="M9" s="10"/>
      <c r="N9" s="5"/>
    </row>
    <row r="10" spans="4:14" ht="16.5" hidden="1" outlineLevel="1" x14ac:dyDescent="0.25">
      <c r="D10" s="4"/>
      <c r="E10" s="11" t="s">
        <v>49</v>
      </c>
      <c r="F10" s="11"/>
      <c r="G10" s="11">
        <v>10961512.162180619</v>
      </c>
      <c r="H10" s="12"/>
      <c r="I10" s="11">
        <v>10098780.862527</v>
      </c>
      <c r="J10" s="11"/>
      <c r="K10" s="13">
        <f t="shared" ref="K10" si="0">G10-I10</f>
        <v>862731.29965361953</v>
      </c>
      <c r="L10" s="11"/>
      <c r="M10" s="14">
        <f t="shared" ref="M10" si="1">IFERROR((G10/I10),0)</f>
        <v>1.0854292524412437</v>
      </c>
      <c r="N10" s="5"/>
    </row>
    <row r="11" spans="4:14" ht="16.5" hidden="1" outlineLevel="1" x14ac:dyDescent="0.25">
      <c r="D11" s="4"/>
      <c r="E11" s="11" t="s">
        <v>7</v>
      </c>
      <c r="F11" s="11"/>
      <c r="G11" s="11">
        <v>85596.178943999999</v>
      </c>
      <c r="H11" s="12"/>
      <c r="I11" s="11">
        <v>77895.73520352882</v>
      </c>
      <c r="J11" s="11"/>
      <c r="K11" s="13">
        <f t="shared" ref="K11:K22" si="2">G11-I11</f>
        <v>7700.4437404711789</v>
      </c>
      <c r="L11" s="11"/>
      <c r="M11" s="14">
        <f>IFERROR((G11/I11),0)</f>
        <v>1.0988557810045849</v>
      </c>
      <c r="N11" s="5"/>
    </row>
    <row r="12" spans="4:14" ht="16.5" hidden="1" outlineLevel="1" x14ac:dyDescent="0.25">
      <c r="D12" s="4"/>
      <c r="E12" s="11" t="s">
        <v>8</v>
      </c>
      <c r="F12" s="11"/>
      <c r="G12" s="11">
        <v>173707.12870199999</v>
      </c>
      <c r="H12" s="12"/>
      <c r="I12" s="11">
        <v>153871.53967614725</v>
      </c>
      <c r="J12" s="11"/>
      <c r="K12" s="13">
        <f t="shared" si="2"/>
        <v>19835.589025852736</v>
      </c>
      <c r="L12" s="11"/>
      <c r="M12" s="14">
        <f>IFERROR((G12/I12),0)</f>
        <v>1.1289100574908175</v>
      </c>
      <c r="N12" s="5"/>
    </row>
    <row r="13" spans="4:14" ht="16.5" hidden="1" outlineLevel="1" collapsed="1" x14ac:dyDescent="0.25">
      <c r="D13" s="4"/>
      <c r="E13" s="11" t="s">
        <v>55</v>
      </c>
      <c r="F13" s="11"/>
      <c r="G13" s="11">
        <f>G14+G15</f>
        <v>645067.51753608999</v>
      </c>
      <c r="H13" s="12"/>
      <c r="I13" s="11">
        <f>I14+I15</f>
        <v>293376.70235647104</v>
      </c>
      <c r="J13" s="11"/>
      <c r="K13" s="13">
        <f t="shared" si="2"/>
        <v>351690.81517961895</v>
      </c>
      <c r="L13" s="11"/>
      <c r="M13" s="14">
        <f>IFERROR((G13/I13),0)</f>
        <v>2.1987687241514244</v>
      </c>
      <c r="N13" s="5"/>
    </row>
    <row r="14" spans="4:14" ht="16.5" hidden="1" outlineLevel="2" x14ac:dyDescent="0.25">
      <c r="D14" s="4"/>
      <c r="E14" s="46" t="s">
        <v>50</v>
      </c>
      <c r="F14" s="11"/>
      <c r="G14" s="11">
        <v>60124</v>
      </c>
      <c r="H14" s="12"/>
      <c r="I14" s="11">
        <v>2584.8170032499997</v>
      </c>
      <c r="J14" s="11"/>
      <c r="K14" s="13">
        <f t="shared" si="2"/>
        <v>57539.182996750002</v>
      </c>
      <c r="L14" s="11"/>
      <c r="M14" s="14">
        <f>IFERROR((G14/I14),0)</f>
        <v>23.260447422159306</v>
      </c>
      <c r="N14" s="5"/>
    </row>
    <row r="15" spans="4:14" ht="16.5" hidden="1" outlineLevel="2" x14ac:dyDescent="0.25">
      <c r="D15" s="4"/>
      <c r="E15" s="46" t="s">
        <v>9</v>
      </c>
      <c r="F15" s="11"/>
      <c r="G15" s="11">
        <v>584943.51753608999</v>
      </c>
      <c r="H15" s="12"/>
      <c r="I15" s="11">
        <v>290791.88535322103</v>
      </c>
      <c r="J15" s="11"/>
      <c r="K15" s="13">
        <f t="shared" si="2"/>
        <v>294151.63218286895</v>
      </c>
      <c r="L15" s="11"/>
      <c r="M15" s="14">
        <f>IFERROR((G15/I15),0)</f>
        <v>2.0115537846785747</v>
      </c>
      <c r="N15" s="5"/>
    </row>
    <row r="16" spans="4:14" ht="16.5" hidden="1" outlineLevel="1" x14ac:dyDescent="0.25">
      <c r="D16" s="4"/>
      <c r="E16" s="11" t="s">
        <v>53</v>
      </c>
      <c r="F16" s="11"/>
      <c r="G16" s="11">
        <v>123858.70138699999</v>
      </c>
      <c r="H16" s="12"/>
      <c r="I16" s="11">
        <v>133096.40099672732</v>
      </c>
      <c r="J16" s="11"/>
      <c r="K16" s="13">
        <f t="shared" ref="K16:K17" si="3">G16-I16</f>
        <v>-9237.6996097273222</v>
      </c>
      <c r="L16" s="11"/>
      <c r="M16" s="14">
        <f t="shared" ref="M16:M17" si="4">IFERROR((G16/I16),0)</f>
        <v>0.93059391883966525</v>
      </c>
      <c r="N16" s="5"/>
    </row>
    <row r="17" spans="4:14" ht="16.5" hidden="1" outlineLevel="1" x14ac:dyDescent="0.25">
      <c r="D17" s="4"/>
      <c r="E17" s="11" t="s">
        <v>51</v>
      </c>
      <c r="F17" s="11"/>
      <c r="G17" s="11">
        <v>53670.236145999996</v>
      </c>
      <c r="H17" s="12"/>
      <c r="I17" s="11">
        <v>40919.381556463632</v>
      </c>
      <c r="J17" s="11"/>
      <c r="K17" s="13">
        <f t="shared" si="3"/>
        <v>12750.854589536364</v>
      </c>
      <c r="L17" s="11"/>
      <c r="M17" s="14">
        <f t="shared" si="4"/>
        <v>1.311609171608368</v>
      </c>
      <c r="N17" s="5"/>
    </row>
    <row r="18" spans="4:14" ht="16.5" hidden="1" outlineLevel="1" x14ac:dyDescent="0.25">
      <c r="D18" s="4"/>
      <c r="E18" s="11" t="s">
        <v>10</v>
      </c>
      <c r="F18" s="11"/>
      <c r="G18" s="11">
        <v>6513.0872458000003</v>
      </c>
      <c r="H18" s="12"/>
      <c r="I18" s="11">
        <v>4759</v>
      </c>
      <c r="J18" s="11"/>
      <c r="K18" s="13">
        <f t="shared" si="2"/>
        <v>1754.0872458000003</v>
      </c>
      <c r="L18" s="11"/>
      <c r="M18" s="14">
        <f t="shared" ref="M18:M20" si="5">IFERROR((G18/I18),0)</f>
        <v>1.36858315734398</v>
      </c>
      <c r="N18" s="5"/>
    </row>
    <row r="19" spans="4:14" s="22" customFormat="1" ht="16.5" hidden="1" outlineLevel="1" x14ac:dyDescent="0.2">
      <c r="D19" s="15"/>
      <c r="E19" s="11" t="s">
        <v>11</v>
      </c>
      <c r="F19" s="17"/>
      <c r="G19" s="17">
        <v>47.130884000000002</v>
      </c>
      <c r="H19" s="18"/>
      <c r="I19" s="17">
        <v>84.662525520833313</v>
      </c>
      <c r="J19" s="17"/>
      <c r="K19" s="19">
        <f t="shared" si="2"/>
        <v>-37.531641520833311</v>
      </c>
      <c r="L19" s="17"/>
      <c r="M19" s="20">
        <f t="shared" si="5"/>
        <v>0.55669121267121047</v>
      </c>
      <c r="N19" s="21"/>
    </row>
    <row r="20" spans="4:14" ht="16.5" hidden="1" outlineLevel="1" x14ac:dyDescent="0.25">
      <c r="D20" s="4"/>
      <c r="E20" s="11" t="s">
        <v>12</v>
      </c>
      <c r="F20" s="11"/>
      <c r="G20" s="11">
        <v>23556.28817742</v>
      </c>
      <c r="H20" s="12"/>
      <c r="I20" s="11">
        <v>27567</v>
      </c>
      <c r="J20" s="11"/>
      <c r="K20" s="13">
        <f t="shared" si="2"/>
        <v>-4010.7118225800004</v>
      </c>
      <c r="L20" s="11"/>
      <c r="M20" s="14">
        <f t="shared" si="5"/>
        <v>0.85451039929698547</v>
      </c>
      <c r="N20" s="5"/>
    </row>
    <row r="21" spans="4:14" ht="8.25" customHeight="1" x14ac:dyDescent="0.25">
      <c r="D21" s="4"/>
      <c r="E21" s="6"/>
      <c r="F21" s="6"/>
      <c r="G21" s="6"/>
      <c r="H21" s="6"/>
      <c r="I21" s="6"/>
      <c r="J21" s="6"/>
      <c r="K21" s="9"/>
      <c r="L21" s="6"/>
      <c r="M21" s="10"/>
      <c r="N21" s="5"/>
    </row>
    <row r="22" spans="4:14" x14ac:dyDescent="0.25">
      <c r="D22" s="4"/>
      <c r="E22" s="42" t="s">
        <v>13</v>
      </c>
      <c r="F22" s="42"/>
      <c r="G22" s="42">
        <v>11628566</v>
      </c>
      <c r="H22" s="43"/>
      <c r="I22" s="42">
        <v>10329439</v>
      </c>
      <c r="J22" s="42"/>
      <c r="K22" s="44">
        <f t="shared" si="2"/>
        <v>1299127</v>
      </c>
      <c r="L22" s="42"/>
      <c r="M22" s="45">
        <f>IFERROR((G22/I22),0)</f>
        <v>1.125769366564825</v>
      </c>
      <c r="N22" s="5"/>
    </row>
    <row r="23" spans="4:14" ht="6" customHeight="1" x14ac:dyDescent="0.25">
      <c r="D23" s="4"/>
      <c r="E23" s="6"/>
      <c r="F23" s="6"/>
      <c r="G23" s="6"/>
      <c r="H23" s="6"/>
      <c r="I23" s="6"/>
      <c r="J23" s="6"/>
      <c r="K23" s="9"/>
      <c r="L23" s="6"/>
      <c r="M23" s="10"/>
      <c r="N23" s="5"/>
    </row>
    <row r="24" spans="4:14" x14ac:dyDescent="0.25">
      <c r="D24" s="4"/>
      <c r="E24" s="23" t="s">
        <v>14</v>
      </c>
      <c r="F24" s="23"/>
      <c r="G24" s="40">
        <f>G22/G8</f>
        <v>0.96314561780854679</v>
      </c>
      <c r="H24" s="41"/>
      <c r="I24" s="40">
        <f>I22/I8</f>
        <v>0.95374921166749838</v>
      </c>
      <c r="J24" s="23"/>
      <c r="K24" s="25"/>
      <c r="L24" s="23"/>
      <c r="M24" s="24"/>
      <c r="N24" s="5"/>
    </row>
    <row r="25" spans="4:14" ht="6" customHeight="1" thickBot="1" x14ac:dyDescent="0.3">
      <c r="D25" s="4"/>
      <c r="E25" s="6"/>
      <c r="F25" s="6"/>
      <c r="G25" s="6"/>
      <c r="H25" s="6"/>
      <c r="I25" s="6"/>
      <c r="J25" s="6"/>
      <c r="K25" s="9"/>
      <c r="L25" s="6"/>
      <c r="M25" s="10"/>
      <c r="N25" s="5"/>
    </row>
    <row r="26" spans="4:14" x14ac:dyDescent="0.25">
      <c r="D26" s="4"/>
      <c r="E26" s="26" t="s">
        <v>15</v>
      </c>
      <c r="F26" s="26"/>
      <c r="G26" s="26">
        <f>G8-G22</f>
        <v>444962.43120292947</v>
      </c>
      <c r="H26" s="26"/>
      <c r="I26" s="26">
        <f>I8-I22</f>
        <v>500912.28484185785</v>
      </c>
      <c r="J26" s="26"/>
      <c r="K26" s="26">
        <f t="shared" ref="K26" si="6">G26-I26</f>
        <v>-55949.853638928384</v>
      </c>
      <c r="L26" s="26"/>
      <c r="M26" s="28">
        <f>IFERROR((G26/I26),0)</f>
        <v>0.88830408969388275</v>
      </c>
      <c r="N26" s="5"/>
    </row>
    <row r="27" spans="4:14" ht="16.5" x14ac:dyDescent="0.25">
      <c r="D27" s="4"/>
      <c r="E27" s="47" t="s">
        <v>16</v>
      </c>
      <c r="F27" s="47"/>
      <c r="G27" s="48">
        <f>G26/G8</f>
        <v>3.6854382191453226E-2</v>
      </c>
      <c r="H27" s="49"/>
      <c r="I27" s="48">
        <f>I26/I8</f>
        <v>4.6250788332501631E-2</v>
      </c>
      <c r="J27" s="47"/>
      <c r="K27" s="50"/>
      <c r="L27" s="47"/>
      <c r="M27" s="51"/>
      <c r="N27" s="5"/>
    </row>
    <row r="28" spans="4:14" x14ac:dyDescent="0.25">
      <c r="D28" s="4"/>
      <c r="E28" s="29"/>
      <c r="F28" s="29"/>
      <c r="G28" s="29"/>
      <c r="H28" s="29"/>
      <c r="I28" s="29"/>
      <c r="J28" s="29"/>
      <c r="K28" s="30"/>
      <c r="L28" s="29"/>
      <c r="M28" s="31"/>
      <c r="N28" s="5"/>
    </row>
    <row r="29" spans="4:14" ht="16.5" x14ac:dyDescent="0.25">
      <c r="D29" s="4"/>
      <c r="E29" s="6" t="s">
        <v>17</v>
      </c>
      <c r="F29" s="6"/>
      <c r="G29" s="6">
        <f>SUM(G31:G44)</f>
        <v>438046.08119042002</v>
      </c>
      <c r="H29" s="6"/>
      <c r="I29" s="6">
        <f>SUM(I31:I44)</f>
        <v>440537.47393653489</v>
      </c>
      <c r="J29" s="6"/>
      <c r="K29" s="9">
        <f t="shared" ref="K29" si="7">G29-I29</f>
        <v>-2491.3927461148705</v>
      </c>
      <c r="L29" s="6"/>
      <c r="M29" s="10">
        <f>IFERROR((G29/I29),0)</f>
        <v>0.99434465194560551</v>
      </c>
      <c r="N29" s="5"/>
    </row>
    <row r="30" spans="4:14" ht="20.25" customHeight="1" collapsed="1" thickBot="1" x14ac:dyDescent="0.3">
      <c r="D30" s="4"/>
      <c r="E30" s="6"/>
      <c r="F30" s="6"/>
      <c r="G30" s="6"/>
      <c r="H30" s="6"/>
      <c r="I30" s="6"/>
      <c r="J30" s="6"/>
      <c r="K30" s="9"/>
      <c r="L30" s="6"/>
      <c r="M30" s="10"/>
      <c r="N30" s="5"/>
    </row>
    <row r="31" spans="4:14" ht="16.5" hidden="1" outlineLevel="1" x14ac:dyDescent="0.25">
      <c r="D31" s="4"/>
      <c r="E31" s="11" t="s">
        <v>18</v>
      </c>
      <c r="F31" s="11"/>
      <c r="G31" s="11">
        <v>183901.11978001974</v>
      </c>
      <c r="H31" s="12"/>
      <c r="I31" s="11">
        <v>191588.07639703742</v>
      </c>
      <c r="J31" s="11"/>
      <c r="K31" s="13">
        <f t="shared" ref="K31:K44" si="8">G31-I31</f>
        <v>-7686.956617017684</v>
      </c>
      <c r="L31" s="11"/>
      <c r="M31" s="14">
        <f t="shared" ref="M31:M44" si="9">IFERROR((G31/I31),0)</f>
        <v>0.95987768778946547</v>
      </c>
      <c r="N31" s="5"/>
    </row>
    <row r="32" spans="4:14" ht="16.5" hidden="1" outlineLevel="1" x14ac:dyDescent="0.25">
      <c r="D32" s="4"/>
      <c r="E32" s="11" t="s">
        <v>19</v>
      </c>
      <c r="F32" s="11"/>
      <c r="G32" s="11">
        <v>54451.368808230021</v>
      </c>
      <c r="H32" s="12"/>
      <c r="I32" s="11">
        <v>70888.143145252805</v>
      </c>
      <c r="J32" s="11"/>
      <c r="K32" s="13">
        <f t="shared" si="8"/>
        <v>-16436.774337022784</v>
      </c>
      <c r="L32" s="11"/>
      <c r="M32" s="14">
        <f t="shared" si="9"/>
        <v>0.76813083813828864</v>
      </c>
      <c r="N32" s="5"/>
    </row>
    <row r="33" spans="4:14" ht="16.5" hidden="1" outlineLevel="1" x14ac:dyDescent="0.25">
      <c r="D33" s="4"/>
      <c r="E33" s="11" t="s">
        <v>20</v>
      </c>
      <c r="F33" s="11"/>
      <c r="G33" s="11">
        <v>43788.829684570032</v>
      </c>
      <c r="H33" s="12"/>
      <c r="I33" s="11">
        <v>65912.8900964114</v>
      </c>
      <c r="J33" s="11"/>
      <c r="K33" s="13">
        <f t="shared" si="8"/>
        <v>-22124.060411841368</v>
      </c>
      <c r="L33" s="11"/>
      <c r="M33" s="14">
        <f t="shared" si="9"/>
        <v>0.66434394881668368</v>
      </c>
      <c r="N33" s="5"/>
    </row>
    <row r="34" spans="4:14" ht="16.5" hidden="1" outlineLevel="1" x14ac:dyDescent="0.25">
      <c r="D34" s="4"/>
      <c r="E34" s="11" t="s">
        <v>21</v>
      </c>
      <c r="F34" s="11"/>
      <c r="G34" s="11">
        <v>22507.653356130013</v>
      </c>
      <c r="H34" s="12"/>
      <c r="I34" s="11">
        <v>33778.331136706882</v>
      </c>
      <c r="J34" s="11"/>
      <c r="K34" s="13">
        <f t="shared" si="8"/>
        <v>-11270.677780576869</v>
      </c>
      <c r="L34" s="11"/>
      <c r="M34" s="14">
        <f t="shared" si="9"/>
        <v>0.66633408456556242</v>
      </c>
      <c r="N34" s="5"/>
    </row>
    <row r="35" spans="4:14" ht="16.5" hidden="1" outlineLevel="1" x14ac:dyDescent="0.25">
      <c r="D35" s="4"/>
      <c r="E35" s="11" t="s">
        <v>22</v>
      </c>
      <c r="F35" s="11"/>
      <c r="G35" s="11">
        <v>11174.398473570005</v>
      </c>
      <c r="H35" s="12"/>
      <c r="I35" s="11">
        <v>22055.382038719734</v>
      </c>
      <c r="J35" s="11"/>
      <c r="K35" s="13">
        <f t="shared" si="8"/>
        <v>-10880.983565149729</v>
      </c>
      <c r="L35" s="11"/>
      <c r="M35" s="14">
        <f t="shared" si="9"/>
        <v>0.5066517756959541</v>
      </c>
      <c r="N35" s="5"/>
    </row>
    <row r="36" spans="4:14" ht="16.5" hidden="1" outlineLevel="1" x14ac:dyDescent="0.25">
      <c r="D36" s="4"/>
      <c r="E36" s="11" t="s">
        <v>23</v>
      </c>
      <c r="F36" s="11"/>
      <c r="G36" s="11">
        <v>11784.505873300008</v>
      </c>
      <c r="H36" s="12"/>
      <c r="I36" s="11">
        <v>14574.45161367012</v>
      </c>
      <c r="J36" s="11"/>
      <c r="K36" s="13">
        <f t="shared" si="8"/>
        <v>-2789.9457403701126</v>
      </c>
      <c r="L36" s="11"/>
      <c r="M36" s="14">
        <f t="shared" si="9"/>
        <v>0.80857284964648135</v>
      </c>
      <c r="N36" s="5"/>
    </row>
    <row r="37" spans="4:14" ht="16.5" hidden="1" outlineLevel="1" x14ac:dyDescent="0.25">
      <c r="D37" s="4"/>
      <c r="E37" s="11" t="s">
        <v>24</v>
      </c>
      <c r="F37" s="11"/>
      <c r="G37" s="11">
        <v>81651.046359670159</v>
      </c>
      <c r="H37" s="12"/>
      <c r="I37" s="11">
        <v>9100</v>
      </c>
      <c r="J37" s="11"/>
      <c r="K37" s="13">
        <f t="shared" si="8"/>
        <v>72551.046359670159</v>
      </c>
      <c r="L37" s="11"/>
      <c r="M37" s="14">
        <f t="shared" si="9"/>
        <v>8.9726424571066108</v>
      </c>
      <c r="N37" s="5"/>
    </row>
    <row r="38" spans="4:14" ht="16.5" hidden="1" outlineLevel="1" x14ac:dyDescent="0.25">
      <c r="D38" s="4"/>
      <c r="E38" s="11" t="s">
        <v>25</v>
      </c>
      <c r="F38" s="11"/>
      <c r="G38" s="11">
        <v>8128.3872679999995</v>
      </c>
      <c r="H38" s="12"/>
      <c r="I38" s="11">
        <v>6738.308964923167</v>
      </c>
      <c r="J38" s="11"/>
      <c r="K38" s="13">
        <f t="shared" si="8"/>
        <v>1390.0783030768325</v>
      </c>
      <c r="L38" s="11"/>
      <c r="M38" s="14">
        <f t="shared" si="9"/>
        <v>1.2062948300995104</v>
      </c>
      <c r="N38" s="5"/>
    </row>
    <row r="39" spans="4:14" ht="16.5" hidden="1" outlineLevel="1" x14ac:dyDescent="0.25">
      <c r="D39" s="4"/>
      <c r="E39" s="11" t="s">
        <v>26</v>
      </c>
      <c r="F39" s="11"/>
      <c r="G39" s="11">
        <v>3441.7137035500036</v>
      </c>
      <c r="H39" s="12"/>
      <c r="I39" s="11">
        <v>5673.9829020146562</v>
      </c>
      <c r="J39" s="11"/>
      <c r="K39" s="13">
        <f t="shared" si="8"/>
        <v>-2232.2691984646526</v>
      </c>
      <c r="L39" s="11"/>
      <c r="M39" s="14">
        <f t="shared" si="9"/>
        <v>0.60657808861707307</v>
      </c>
      <c r="N39" s="5"/>
    </row>
    <row r="40" spans="4:14" ht="16.5" hidden="1" outlineLevel="1" x14ac:dyDescent="0.25">
      <c r="D40" s="4"/>
      <c r="E40" s="11" t="s">
        <v>27</v>
      </c>
      <c r="F40" s="11"/>
      <c r="G40" s="11">
        <v>3831.6439568199926</v>
      </c>
      <c r="H40" s="12"/>
      <c r="I40" s="11">
        <v>2681.4101444277344</v>
      </c>
      <c r="J40" s="11"/>
      <c r="K40" s="13">
        <f t="shared" si="8"/>
        <v>1150.2338123922582</v>
      </c>
      <c r="L40" s="11"/>
      <c r="M40" s="14">
        <f t="shared" si="9"/>
        <v>1.4289660105831146</v>
      </c>
      <c r="N40" s="5"/>
    </row>
    <row r="41" spans="4:14" ht="16.5" hidden="1" outlineLevel="1" x14ac:dyDescent="0.25">
      <c r="D41" s="4"/>
      <c r="E41" s="11" t="s">
        <v>28</v>
      </c>
      <c r="F41" s="11"/>
      <c r="G41" s="11">
        <v>7148.5401803099994</v>
      </c>
      <c r="H41" s="12"/>
      <c r="I41" s="11">
        <v>8324.94903521581</v>
      </c>
      <c r="J41" s="11"/>
      <c r="K41" s="13">
        <f t="shared" si="8"/>
        <v>-1176.4088549058106</v>
      </c>
      <c r="L41" s="11"/>
      <c r="M41" s="14">
        <f t="shared" si="9"/>
        <v>0.85868876194563826</v>
      </c>
      <c r="N41" s="5"/>
    </row>
    <row r="42" spans="4:14" ht="16.5" hidden="1" outlineLevel="1" x14ac:dyDescent="0.25">
      <c r="D42" s="4"/>
      <c r="E42" s="11" t="s">
        <v>29</v>
      </c>
      <c r="F42" s="11"/>
      <c r="G42" s="11">
        <v>1286.0587275200007</v>
      </c>
      <c r="H42" s="12"/>
      <c r="I42" s="11">
        <v>5001.4792804744202</v>
      </c>
      <c r="J42" s="11"/>
      <c r="K42" s="13">
        <f t="shared" si="8"/>
        <v>-3715.4205529544197</v>
      </c>
      <c r="L42" s="11"/>
      <c r="M42" s="14">
        <f t="shared" si="9"/>
        <v>0.25713567034871537</v>
      </c>
      <c r="N42" s="5"/>
    </row>
    <row r="43" spans="4:14" ht="16.5" hidden="1" outlineLevel="1" x14ac:dyDescent="0.25">
      <c r="D43" s="4"/>
      <c r="E43" s="11" t="s">
        <v>30</v>
      </c>
      <c r="F43" s="11"/>
      <c r="G43" s="11">
        <v>3114.9768107299915</v>
      </c>
      <c r="H43" s="12"/>
      <c r="I43" s="11">
        <v>3496.6392625065869</v>
      </c>
      <c r="J43" s="11"/>
      <c r="K43" s="13">
        <f t="shared" si="8"/>
        <v>-381.66245177659539</v>
      </c>
      <c r="L43" s="11"/>
      <c r="M43" s="14">
        <f t="shared" si="9"/>
        <v>0.89084877703312226</v>
      </c>
      <c r="N43" s="5"/>
    </row>
    <row r="44" spans="4:14" ht="17.25" hidden="1" outlineLevel="1" thickBot="1" x14ac:dyDescent="0.3">
      <c r="D44" s="4"/>
      <c r="E44" s="11" t="s">
        <v>31</v>
      </c>
      <c r="F44" s="11"/>
      <c r="G44" s="11">
        <v>1835.8382080000003</v>
      </c>
      <c r="H44" s="12"/>
      <c r="I44" s="11">
        <v>723.42991917426673</v>
      </c>
      <c r="J44" s="11"/>
      <c r="K44" s="13">
        <f t="shared" si="8"/>
        <v>1112.4082888257335</v>
      </c>
      <c r="L44" s="11"/>
      <c r="M44" s="14">
        <f t="shared" si="9"/>
        <v>2.537686318110056</v>
      </c>
      <c r="N44" s="5"/>
    </row>
    <row r="45" spans="4:14" x14ac:dyDescent="0.25">
      <c r="D45" s="4"/>
      <c r="E45" s="26" t="s">
        <v>32</v>
      </c>
      <c r="F45" s="26"/>
      <c r="G45" s="26">
        <f>G26-G29</f>
        <v>6916.3500125094433</v>
      </c>
      <c r="H45" s="26"/>
      <c r="I45" s="26">
        <f>I26-I29</f>
        <v>60374.810905322956</v>
      </c>
      <c r="J45" s="26"/>
      <c r="K45" s="27">
        <f>K26-K29</f>
        <v>-53458.460892813513</v>
      </c>
      <c r="L45" s="26"/>
      <c r="M45" s="28">
        <f>IFERROR((G45/I45),0)</f>
        <v>0.11455688073881258</v>
      </c>
      <c r="N45" s="5"/>
    </row>
    <row r="46" spans="4:14" ht="16.5" x14ac:dyDescent="0.25">
      <c r="D46" s="4"/>
      <c r="E46" s="47" t="s">
        <v>33</v>
      </c>
      <c r="F46" s="47"/>
      <c r="G46" s="48">
        <f>G45/G8</f>
        <v>5.7285242271304631E-4</v>
      </c>
      <c r="H46" s="49"/>
      <c r="I46" s="48">
        <f>I45/I8</f>
        <v>5.5745939644472513E-3</v>
      </c>
      <c r="J46" s="47"/>
      <c r="K46" s="50"/>
      <c r="L46" s="47"/>
      <c r="M46" s="51"/>
      <c r="N46" s="5"/>
    </row>
    <row r="47" spans="4:14" ht="9.75" customHeight="1" x14ac:dyDescent="0.25">
      <c r="D47" s="4"/>
      <c r="E47" s="6"/>
      <c r="F47" s="6"/>
      <c r="G47" s="6"/>
      <c r="H47" s="6"/>
      <c r="I47" s="6"/>
      <c r="J47" s="6"/>
      <c r="K47" s="9"/>
      <c r="L47" s="6"/>
      <c r="M47" s="10"/>
      <c r="N47" s="5"/>
    </row>
    <row r="48" spans="4:14" ht="16.5" collapsed="1" x14ac:dyDescent="0.25">
      <c r="D48" s="4"/>
      <c r="E48" s="6" t="s">
        <v>34</v>
      </c>
      <c r="F48" s="6"/>
      <c r="G48" s="6">
        <f>G49-G50</f>
        <v>10136</v>
      </c>
      <c r="H48" s="6"/>
      <c r="I48" s="6">
        <f>I49-I50</f>
        <v>12337</v>
      </c>
      <c r="J48" s="6"/>
      <c r="K48" s="9">
        <f t="shared" ref="K48:K50" si="10">G48-I48</f>
        <v>-2201</v>
      </c>
      <c r="L48" s="6"/>
      <c r="M48" s="10">
        <f>IFERROR((G48/I48),0)</f>
        <v>0.82159358028694174</v>
      </c>
      <c r="N48" s="5"/>
    </row>
    <row r="49" spans="4:14" s="22" customFormat="1" ht="13.5" hidden="1" outlineLevel="3" x14ac:dyDescent="0.2">
      <c r="D49" s="15"/>
      <c r="E49" s="16" t="s">
        <v>35</v>
      </c>
      <c r="F49" s="17"/>
      <c r="G49" s="17">
        <f>3655+23312</f>
        <v>26967</v>
      </c>
      <c r="H49" s="18"/>
      <c r="I49" s="17">
        <f>1022+18247</f>
        <v>19269</v>
      </c>
      <c r="J49" s="17"/>
      <c r="K49" s="19"/>
      <c r="L49" s="17"/>
      <c r="M49" s="20">
        <f t="shared" ref="M49:M50" si="11">IFERROR((G49/I49),0)</f>
        <v>1.3995017904406042</v>
      </c>
      <c r="N49" s="21"/>
    </row>
    <row r="50" spans="4:14" s="22" customFormat="1" ht="13.5" hidden="1" outlineLevel="3" x14ac:dyDescent="0.2">
      <c r="D50" s="15"/>
      <c r="E50" s="16" t="s">
        <v>36</v>
      </c>
      <c r="F50" s="17"/>
      <c r="G50" s="17">
        <v>16831</v>
      </c>
      <c r="H50" s="18"/>
      <c r="I50" s="17">
        <f>6932</f>
        <v>6932</v>
      </c>
      <c r="J50" s="17"/>
      <c r="K50" s="19">
        <f t="shared" si="10"/>
        <v>9899</v>
      </c>
      <c r="L50" s="17"/>
      <c r="M50" s="20">
        <f t="shared" si="11"/>
        <v>2.4280150028851701</v>
      </c>
      <c r="N50" s="21"/>
    </row>
    <row r="51" spans="4:14" ht="9.75" customHeight="1" thickBot="1" x14ac:dyDescent="0.3">
      <c r="D51" s="4"/>
      <c r="E51" s="6"/>
      <c r="F51" s="6"/>
      <c r="G51" s="6"/>
      <c r="H51" s="6"/>
      <c r="I51" s="6"/>
      <c r="J51" s="6"/>
      <c r="K51" s="9"/>
      <c r="L51" s="6"/>
      <c r="M51" s="10"/>
      <c r="N51" s="5"/>
    </row>
    <row r="52" spans="4:14" x14ac:dyDescent="0.25">
      <c r="D52" s="4"/>
      <c r="E52" s="26" t="s">
        <v>37</v>
      </c>
      <c r="F52" s="26"/>
      <c r="G52" s="26">
        <f>G45+G48</f>
        <v>17052.350012509443</v>
      </c>
      <c r="H52" s="26"/>
      <c r="I52" s="26">
        <f>I45+I48</f>
        <v>72711.810905322956</v>
      </c>
      <c r="J52" s="26"/>
      <c r="K52" s="27">
        <f>IFERROR((E52/G52),0)</f>
        <v>0</v>
      </c>
      <c r="L52" s="26"/>
      <c r="M52" s="28">
        <f>IFERROR((G52/I52),0)</f>
        <v>0.23451967156633016</v>
      </c>
      <c r="N52" s="5"/>
    </row>
    <row r="53" spans="4:14" ht="9.75" customHeight="1" x14ac:dyDescent="0.25">
      <c r="D53" s="4"/>
      <c r="E53" s="6"/>
      <c r="F53" s="6"/>
      <c r="G53" s="6"/>
      <c r="H53" s="6"/>
      <c r="I53" s="6"/>
      <c r="J53" s="6"/>
      <c r="K53" s="9"/>
      <c r="L53" s="6"/>
      <c r="M53" s="10"/>
      <c r="N53" s="5"/>
    </row>
    <row r="54" spans="4:14" ht="16.5" x14ac:dyDescent="0.25">
      <c r="D54" s="4"/>
      <c r="E54" s="6" t="s">
        <v>38</v>
      </c>
      <c r="F54" s="6"/>
      <c r="G54" s="6">
        <v>7644</v>
      </c>
      <c r="H54" s="6"/>
      <c r="I54" s="6">
        <v>25449</v>
      </c>
      <c r="J54" s="6"/>
      <c r="K54" s="9">
        <f t="shared" ref="K54:K56" si="12">G54-I54</f>
        <v>-17805</v>
      </c>
      <c r="L54" s="6"/>
      <c r="M54" s="10">
        <f>IFERROR((G54/I54),0)</f>
        <v>0.30036543675586469</v>
      </c>
      <c r="N54" s="5"/>
    </row>
    <row r="55" spans="4:14" ht="9.75" customHeight="1" thickBot="1" x14ac:dyDescent="0.3">
      <c r="D55" s="4"/>
      <c r="E55" s="6"/>
      <c r="F55" s="6"/>
      <c r="G55" s="6"/>
      <c r="H55" s="6"/>
      <c r="I55" s="6"/>
      <c r="J55" s="6"/>
      <c r="K55" s="9"/>
      <c r="L55" s="6"/>
      <c r="M55" s="10"/>
      <c r="N55" s="5"/>
    </row>
    <row r="56" spans="4:14" x14ac:dyDescent="0.25">
      <c r="D56" s="4"/>
      <c r="E56" s="32" t="s">
        <v>39</v>
      </c>
      <c r="F56" s="32"/>
      <c r="G56" s="32">
        <f>G52-G54-0.5</f>
        <v>9407.8500125094433</v>
      </c>
      <c r="H56" s="32"/>
      <c r="I56" s="32">
        <f>I52-I54</f>
        <v>47262.810905322956</v>
      </c>
      <c r="J56" s="32"/>
      <c r="K56" s="33">
        <f t="shared" si="12"/>
        <v>-37854.960892813513</v>
      </c>
      <c r="L56" s="32"/>
      <c r="M56" s="34">
        <f>IFERROR((G56/I56),0)</f>
        <v>0.1990539672165349</v>
      </c>
      <c r="N56" s="5"/>
    </row>
    <row r="57" spans="4:14" ht="16.5" x14ac:dyDescent="0.25">
      <c r="D57" s="4"/>
      <c r="E57" s="47" t="s">
        <v>40</v>
      </c>
      <c r="F57" s="47"/>
      <c r="G57" s="48">
        <f>G56/G8</f>
        <v>7.7921297540458148E-4</v>
      </c>
      <c r="H57" s="49"/>
      <c r="I57" s="48">
        <f>I56/I8</f>
        <v>4.3639222461299022E-3</v>
      </c>
      <c r="J57" s="47"/>
      <c r="K57" s="50"/>
      <c r="L57" s="47"/>
      <c r="M57" s="51"/>
      <c r="N57" s="5"/>
    </row>
    <row r="58" spans="4:14" x14ac:dyDescent="0.25">
      <c r="D58" s="35"/>
      <c r="E58" s="36"/>
      <c r="F58" s="36"/>
      <c r="G58" s="36"/>
      <c r="H58" s="36"/>
      <c r="I58" s="36"/>
      <c r="J58" s="36"/>
      <c r="K58" s="36"/>
      <c r="L58" s="36"/>
      <c r="M58" s="36"/>
      <c r="N58" s="37"/>
    </row>
    <row r="60" spans="4:14" x14ac:dyDescent="0.25">
      <c r="G60" s="38"/>
      <c r="H60" s="39"/>
      <c r="I60" s="38"/>
      <c r="J60" s="39"/>
      <c r="K60" s="38"/>
    </row>
    <row r="61" spans="4:14" x14ac:dyDescent="0.25">
      <c r="I61" s="38"/>
    </row>
    <row r="67" spans="7:9" x14ac:dyDescent="0.25">
      <c r="G67" s="38"/>
      <c r="I67" s="38"/>
    </row>
  </sheetData>
  <sheetProtection algorithmName="SHA-512" hashValue="lc2F/pRuJhIPnCFxbm0h1wBVb0SZhKXiVLGY8dRMfhsDshQqGnuMJBVRqll0avSWEyYCccAvupYz0r3z4dmRdQ==" saltValue="CgBDl/cELdWolbNgoBZohA==" spinCount="100000" sheet="1" objects="1" scenarios="1"/>
  <mergeCells count="3">
    <mergeCell ref="E2:M2"/>
    <mergeCell ref="E3:M3"/>
    <mergeCell ref="E4:M5"/>
  </mergeCells>
  <pageMargins left="0.7" right="0.7" top="0.75" bottom="0.75" header="0.3" footer="0.3"/>
  <pageSetup paperSize="9" orientation="portrait" r:id="rId1"/>
  <ignoredErrors>
    <ignoredError sqref="G8 I8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PyG 2018</vt:lpstr>
      <vt:lpstr>PyG 2019</vt:lpstr>
      <vt:lpstr>PyG 2020</vt:lpstr>
      <vt:lpstr>PyG 2021</vt:lpstr>
      <vt:lpstr>PyG a Oct_2022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Mauricio Virguez Casallas</dc:creator>
  <cp:lastModifiedBy>Maritza Andrea Rodriguez Gomez</cp:lastModifiedBy>
  <dcterms:created xsi:type="dcterms:W3CDTF">2022-08-08T16:36:29Z</dcterms:created>
  <dcterms:modified xsi:type="dcterms:W3CDTF">2022-12-13T03:06:22Z</dcterms:modified>
</cp:coreProperties>
</file>